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250" activeTab="1"/>
  </bookViews>
  <sheets>
    <sheet name="Lista di qualificazione" sheetId="1" r:id="rId1"/>
    <sheet name="gironi" sheetId="2" r:id="rId2"/>
    <sheet name="referti" sheetId="3" r:id="rId3"/>
  </sheets>
  <definedNames>
    <definedName name="_xlfn.SINGLE" hidden="1">#NAME?</definedName>
    <definedName name="_xlnm.Print_Area" localSheetId="1">'gironi'!$A$1:$AR$16</definedName>
    <definedName name="_xlnm.Print_Area" localSheetId="2">'referti'!$B$1:$Y$20</definedName>
  </definedNames>
  <calcPr fullCalcOnLoad="1"/>
</workbook>
</file>

<file path=xl/sharedStrings.xml><?xml version="1.0" encoding="utf-8"?>
<sst xmlns="http://schemas.openxmlformats.org/spreadsheetml/2006/main" count="188" uniqueCount="102">
  <si>
    <t>Centro Sportivo Italiano</t>
  </si>
  <si>
    <t>PUNTI classifica</t>
  </si>
  <si>
    <t>partite vinte</t>
  </si>
  <si>
    <t>partite perse</t>
  </si>
  <si>
    <t>set</t>
  </si>
  <si>
    <t>punti</t>
  </si>
  <si>
    <t>Commissione Tecnica Nazionale</t>
  </si>
  <si>
    <t>PART 1</t>
  </si>
  <si>
    <t>PART.2</t>
  </si>
  <si>
    <t>PART.3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</si>
  <si>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</si>
  <si>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</si>
  <si>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</si>
  <si>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</si>
  <si>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</si>
  <si>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</si>
  <si>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</si>
  <si>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</si>
  <si>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</si>
  <si>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</si>
  <si>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</si>
  <si>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punti vinti</t>
  </si>
  <si>
    <t>diff punti</t>
  </si>
  <si>
    <t>TOTALE</t>
  </si>
  <si>
    <t>tot 2° cla</t>
  </si>
  <si>
    <t>tot 3° cla</t>
  </si>
  <si>
    <t>tot 4° cla</t>
  </si>
  <si>
    <t>diff set</t>
  </si>
  <si>
    <t>punti persi</t>
  </si>
  <si>
    <t>Giocatori</t>
  </si>
  <si>
    <t>Classifica</t>
  </si>
  <si>
    <t>Partita N° 1</t>
  </si>
  <si>
    <t>Partita N° 2</t>
  </si>
  <si>
    <t>Partita N° 3</t>
  </si>
  <si>
    <t>A</t>
  </si>
  <si>
    <t>B</t>
  </si>
  <si>
    <t>C</t>
  </si>
  <si>
    <t>D</t>
  </si>
  <si>
    <t>1°</t>
  </si>
  <si>
    <t>2°</t>
  </si>
  <si>
    <t>3°</t>
  </si>
  <si>
    <t>4°</t>
  </si>
  <si>
    <t>5°</t>
  </si>
  <si>
    <t>Risultato</t>
  </si>
  <si>
    <t>Primo classificato</t>
  </si>
  <si>
    <t>Secondo classificato</t>
  </si>
  <si>
    <t>Terzo Classificato</t>
  </si>
  <si>
    <t>Quarto classificato</t>
  </si>
  <si>
    <t>Arbitro</t>
  </si>
  <si>
    <t>Vincitore</t>
  </si>
  <si>
    <t>Partita N° 4</t>
  </si>
  <si>
    <t>Partita N° 5</t>
  </si>
  <si>
    <t>Partita N° 6</t>
  </si>
  <si>
    <t>1° set</t>
  </si>
  <si>
    <t>2° set</t>
  </si>
  <si>
    <t>3° set</t>
  </si>
  <si>
    <t>4° set</t>
  </si>
  <si>
    <t>5° set</t>
  </si>
  <si>
    <t>ris.</t>
  </si>
  <si>
    <t>-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</si>
  <si>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</si>
  <si>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</si>
  <si>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</si>
  <si>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</si>
  <si>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</si>
  <si>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</si>
  <si>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</si>
  <si>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</si>
  <si>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</si>
  <si>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Incontri</t>
  </si>
  <si>
    <t>E</t>
  </si>
  <si>
    <t>F</t>
  </si>
  <si>
    <t>Funzioni Partite</t>
  </si>
  <si>
    <t>Funzioni Classifica</t>
  </si>
  <si>
    <t>Tav</t>
  </si>
  <si>
    <t>Ora</t>
  </si>
  <si>
    <t>Tavolo</t>
  </si>
  <si>
    <t>conta set</t>
  </si>
  <si>
    <t>set 1</t>
  </si>
  <si>
    <t>set 2</t>
  </si>
  <si>
    <t>set 3</t>
  </si>
  <si>
    <t>set 4</t>
  </si>
  <si>
    <t>set 5</t>
  </si>
  <si>
    <t>conta VC</t>
  </si>
  <si>
    <t>conta pc</t>
  </si>
  <si>
    <t>qualificati</t>
  </si>
  <si>
    <t>Girone Unico</t>
  </si>
  <si>
    <t>1° in Classifica Generale</t>
  </si>
  <si>
    <t>2° in Classifica Generale</t>
  </si>
  <si>
    <t>3° in Classifica Generale</t>
  </si>
  <si>
    <t>4° in Classifica Generale</t>
  </si>
  <si>
    <t>punti clas</t>
  </si>
  <si>
    <t>set vinti</t>
  </si>
  <si>
    <t>ora termine incontro</t>
  </si>
  <si>
    <t>tavolo</t>
  </si>
  <si>
    <t>ora</t>
  </si>
  <si>
    <t>giocatori</t>
  </si>
  <si>
    <t>Cat. UNDER 13 F</t>
  </si>
  <si>
    <t>Fettolini Greta   -   Pol. Oratorio Pian Camuno A.S.D.</t>
  </si>
  <si>
    <t>Zucchi Rossana   -   Tennis Tavolo Coniolo</t>
  </si>
  <si>
    <t>Consolandi Maria   -   Tennis Tavolo Coniolo</t>
  </si>
  <si>
    <t>Bonfadini Martina   -   Tennis Tavolo Coniolo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</si>
</sst>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00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Berlin Sans FB Demi"/>
      <family val="2"/>
    </font>
    <font>
      <b/>
      <sz val="12"/>
      <name val="Berlin Sans FB Demi"/>
      <family val="2"/>
    </font>
    <font>
      <b/>
      <sz val="14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0" fillId="34" borderId="21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22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23" xfId="0" applyFont="1" applyFill="1" applyBorder="1" applyAlignment="1" applyProtection="1">
      <alignment horizontal="center" vertical="center"/>
      <protection locked="0"/>
    </xf>
    <xf numFmtId="0" fontId="0" fillId="34" borderId="24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5" borderId="27" xfId="0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6" fillId="35" borderId="10" xfId="0" applyNumberFormat="1" applyFont="1" applyFill="1" applyBorder="1" applyAlignment="1" applyProtection="1">
      <alignment vertical="center" shrinkToFit="1"/>
      <protection/>
    </xf>
    <xf numFmtId="1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wrapText="1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 wrapText="1" shrinkToFit="1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11" fillId="0" borderId="33" xfId="0" applyFont="1" applyBorder="1" applyAlignment="1" applyProtection="1">
      <alignment horizontal="left" vertical="center"/>
      <protection/>
    </xf>
    <xf numFmtId="0" fontId="11" fillId="0" borderId="27" xfId="0" applyFont="1" applyFill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2" fontId="0" fillId="34" borderId="17" xfId="0" applyNumberFormat="1" applyFill="1" applyBorder="1" applyAlignment="1" applyProtection="1">
      <alignment horizontal="center" vertical="center"/>
      <protection locked="0"/>
    </xf>
    <xf numFmtId="2" fontId="0" fillId="34" borderId="13" xfId="0" applyNumberFormat="1" applyFill="1" applyBorder="1" applyAlignment="1" applyProtection="1">
      <alignment horizontal="center" vertical="center"/>
      <protection locked="0"/>
    </xf>
    <xf numFmtId="2" fontId="0" fillId="34" borderId="1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34" borderId="37" xfId="0" applyFill="1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vertical="center"/>
      <protection/>
    </xf>
    <xf numFmtId="0" fontId="0" fillId="34" borderId="43" xfId="0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9" fontId="2" fillId="0" borderId="44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11" fillId="0" borderId="3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11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176" fontId="0" fillId="0" borderId="0" xfId="0" applyNumberFormat="1" applyAlignment="1">
      <alignment vertical="center"/>
    </xf>
    <xf numFmtId="176" fontId="0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10" xfId="0" applyNumberFormat="1" applyBorder="1" applyAlignment="1">
      <alignment horizontal="center" vertical="center"/>
    </xf>
    <xf numFmtId="176" fontId="5" fillId="37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 applyProtection="1">
      <alignment/>
      <protection/>
    </xf>
    <xf numFmtId="176" fontId="0" fillId="0" borderId="0" xfId="0" applyNumberFormat="1" applyAlignment="1">
      <alignment/>
    </xf>
    <xf numFmtId="0" fontId="0" fillId="0" borderId="45" xfId="0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vertical="center" wrapText="1"/>
      <protection/>
    </xf>
    <xf numFmtId="2" fontId="0" fillId="0" borderId="46" xfId="0" applyNumberFormat="1" applyBorder="1" applyAlignment="1" applyProtection="1">
      <alignment horizontal="center" vertical="center"/>
      <protection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4" fillId="35" borderId="0" xfId="0" applyFont="1" applyFill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>
      <alignment horizontal="center" vertical="center"/>
    </xf>
    <xf numFmtId="176" fontId="2" fillId="0" borderId="34" xfId="0" applyNumberFormat="1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52" xfId="0" applyFont="1" applyFill="1" applyBorder="1" applyAlignment="1" applyProtection="1">
      <alignment horizontal="left" vertical="center"/>
      <protection locked="0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10" fillId="0" borderId="2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7" fillId="0" borderId="54" xfId="0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 shrinkToFit="1"/>
    </xf>
    <xf numFmtId="0" fontId="7" fillId="0" borderId="21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35" borderId="34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left" vertical="center"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2" fillId="0" borderId="12" xfId="0" applyFont="1" applyFill="1" applyBorder="1" applyAlignment="1" applyProtection="1">
      <alignment horizontal="left" vertical="center" wrapText="1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left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center" vertic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B4" sqref="B4:B7"/>
    </sheetView>
  </sheetViews>
  <sheetFormatPr defaultColWidth="9.140625" defaultRowHeight="12.75"/>
  <cols>
    <col min="1" max="1" width="4.28125" style="38" customWidth="1"/>
    <col min="2" max="2" width="48.421875" style="8" customWidth="1"/>
    <col min="3" max="3" width="21.57421875" style="8" customWidth="1"/>
    <col min="4" max="16384" width="9.140625" style="8" customWidth="1"/>
  </cols>
  <sheetData>
    <row r="1" spans="1:5" ht="27.75" customHeight="1">
      <c r="A1" s="113" t="s">
        <v>97</v>
      </c>
      <c r="B1" s="113"/>
      <c r="C1" s="113"/>
      <c r="D1" s="79"/>
      <c r="E1" s="79"/>
    </row>
    <row r="3" ht="15" customHeight="1" thickBot="1">
      <c r="B3" s="69" t="s">
        <v>60</v>
      </c>
    </row>
    <row r="4" spans="1:3" ht="15" customHeight="1">
      <c r="A4" s="70">
        <v>1</v>
      </c>
      <c r="B4" s="71" t="s">
        <v>98</v>
      </c>
      <c r="C4" s="72" t="s">
        <v>87</v>
      </c>
    </row>
    <row r="5" spans="1:3" ht="15" customHeight="1">
      <c r="A5" s="73">
        <v>2</v>
      </c>
      <c r="B5" s="74" t="s">
        <v>99</v>
      </c>
      <c r="C5" s="75" t="s">
        <v>88</v>
      </c>
    </row>
    <row r="6" spans="1:3" ht="15" customHeight="1">
      <c r="A6" s="73">
        <v>3</v>
      </c>
      <c r="B6" s="74" t="s">
        <v>100</v>
      </c>
      <c r="C6" s="75" t="s">
        <v>89</v>
      </c>
    </row>
    <row r="7" spans="1:3" ht="15" customHeight="1" thickBot="1">
      <c r="A7" s="76">
        <v>4</v>
      </c>
      <c r="B7" s="78" t="s">
        <v>101</v>
      </c>
      <c r="C7" s="77" t="s">
        <v>90</v>
      </c>
    </row>
  </sheetData>
  <sheetProtection sheet="1" objects="1" scenarios="1"/>
  <mergeCells count="1">
    <mergeCell ref="A1:C1"/>
  </mergeCells>
  <printOptions/>
  <pageMargins left="0.75" right="0.75" top="1" bottom="1" header="0.5" footer="0.5"/>
  <pageSetup blackAndWhite="1" horizontalDpi="600" verticalDpi="6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G17"/>
  <sheetViews>
    <sheetView showGridLines="0" tabSelected="1" view="pageBreakPreview" zoomScale="75" zoomScaleSheetLayoutView="75" zoomScalePageLayoutView="0" workbookViewId="0" topLeftCell="A1">
      <selection activeCell="B5" sqref="B5"/>
    </sheetView>
  </sheetViews>
  <sheetFormatPr defaultColWidth="9.140625" defaultRowHeight="12.75"/>
  <cols>
    <col min="1" max="2" width="5.7109375" style="0" customWidth="1"/>
    <col min="3" max="3" width="2.57421875" style="0" customWidth="1"/>
    <col min="4" max="16" width="1.7109375" style="0" customWidth="1"/>
    <col min="17" max="17" width="3.8515625" style="0" customWidth="1"/>
    <col min="18" max="31" width="1.7109375" style="0" customWidth="1"/>
    <col min="32" max="32" width="3.8515625" style="0" customWidth="1"/>
    <col min="33" max="44" width="2.7109375" style="0" customWidth="1"/>
    <col min="45" max="47" width="2.7109375" style="9" customWidth="1"/>
    <col min="48" max="49" width="10.7109375" style="89" customWidth="1"/>
    <col min="50" max="53" width="10.7109375" style="9" customWidth="1"/>
    <col min="54" max="54" width="6.7109375" style="9" customWidth="1"/>
    <col min="55" max="55" width="10.8515625" style="9" customWidth="1"/>
    <col min="56" max="63" width="6.7109375" style="0" customWidth="1"/>
    <col min="64" max="78" width="12.28125" style="103" customWidth="1"/>
    <col min="79" max="85" width="9.28125" style="0" bestFit="1" customWidth="1"/>
  </cols>
  <sheetData>
    <row r="1" spans="1:78" s="8" customFormat="1" ht="21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35"/>
      <c r="AT1" s="35"/>
      <c r="AU1" s="35"/>
      <c r="AV1" s="81"/>
      <c r="AW1" s="81"/>
      <c r="BD1" s="2"/>
      <c r="BE1" s="2"/>
      <c r="BF1" s="2"/>
      <c r="BG1" s="2"/>
      <c r="BH1" s="2"/>
      <c r="BI1" s="2"/>
      <c r="BJ1" s="2"/>
      <c r="BK1" s="2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</row>
    <row r="2" spans="1:78" s="8" customFormat="1" ht="21.75" customHeight="1">
      <c r="A2" s="136" t="s">
        <v>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36"/>
      <c r="AT2" s="36"/>
      <c r="AU2" s="36"/>
      <c r="AV2" s="81"/>
      <c r="AW2" s="81"/>
      <c r="BD2" s="2"/>
      <c r="BE2" s="2"/>
      <c r="BF2" s="2"/>
      <c r="BG2" s="2"/>
      <c r="BH2" s="2"/>
      <c r="BI2" s="2"/>
      <c r="BJ2" s="2"/>
      <c r="BK2" s="2"/>
      <c r="BL2" s="94">
        <v>0.0001</v>
      </c>
      <c r="BM2" s="94"/>
      <c r="BN2" s="94">
        <v>0.1</v>
      </c>
      <c r="BO2" s="94">
        <v>1E-06</v>
      </c>
      <c r="BP2" s="94"/>
      <c r="BQ2" s="94">
        <v>0.001</v>
      </c>
      <c r="BR2" s="94">
        <v>100000</v>
      </c>
      <c r="BS2" s="94"/>
      <c r="BT2" s="94"/>
      <c r="BU2" s="94"/>
      <c r="BV2" s="94"/>
      <c r="BW2" s="94"/>
      <c r="BX2" s="94"/>
      <c r="BY2" s="94"/>
      <c r="BZ2" s="94"/>
    </row>
    <row r="3" spans="1:85" s="8" customFormat="1" ht="24" customHeight="1">
      <c r="A3" s="137" t="str">
        <f>REPT('Lista di qualificazione'!A1:C1,1)</f>
        <v>Cat. UNDER 13 F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 t="s">
        <v>86</v>
      </c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7"/>
      <c r="AJ3" s="7"/>
      <c r="AK3" s="125"/>
      <c r="AL3" s="125"/>
      <c r="AM3" s="125"/>
      <c r="AN3" s="125"/>
      <c r="AO3" s="125"/>
      <c r="AP3" s="125"/>
      <c r="AQ3" s="125"/>
      <c r="AR3" s="125"/>
      <c r="AS3" s="37"/>
      <c r="AT3" s="37"/>
      <c r="AU3" s="37"/>
      <c r="AV3" s="82"/>
      <c r="AW3" s="120" t="s">
        <v>72</v>
      </c>
      <c r="AX3" s="120"/>
      <c r="AY3" s="120"/>
      <c r="AZ3" s="120"/>
      <c r="BA3" s="120"/>
      <c r="BB3" s="120"/>
      <c r="BC3" s="120"/>
      <c r="BD3" s="118" t="s">
        <v>2</v>
      </c>
      <c r="BE3" s="118"/>
      <c r="BF3" s="118"/>
      <c r="BG3" s="118"/>
      <c r="BH3" s="119" t="s">
        <v>3</v>
      </c>
      <c r="BI3" s="119"/>
      <c r="BJ3" s="119"/>
      <c r="BK3" s="119"/>
      <c r="BL3" s="114" t="s">
        <v>4</v>
      </c>
      <c r="BM3" s="114"/>
      <c r="BN3" s="114"/>
      <c r="BO3" s="114" t="s">
        <v>5</v>
      </c>
      <c r="BP3" s="114"/>
      <c r="BQ3" s="114"/>
      <c r="BR3" s="115" t="s">
        <v>73</v>
      </c>
      <c r="BS3" s="116"/>
      <c r="BT3" s="116"/>
      <c r="BU3" s="116"/>
      <c r="BV3" s="116"/>
      <c r="BW3" s="116"/>
      <c r="BX3" s="116"/>
      <c r="BY3" s="116"/>
      <c r="BZ3" s="117"/>
      <c r="CA3" s="152" t="s">
        <v>77</v>
      </c>
      <c r="CB3" s="153"/>
      <c r="CC3" s="153"/>
      <c r="CD3" s="153"/>
      <c r="CE3" s="153"/>
      <c r="CF3" s="29"/>
      <c r="CG3" s="30"/>
    </row>
    <row r="4" spans="1:85" s="8" customFormat="1" ht="21.75" customHeight="1">
      <c r="A4" s="17" t="s">
        <v>74</v>
      </c>
      <c r="B4" s="17" t="s">
        <v>75</v>
      </c>
      <c r="C4" s="140" t="s">
        <v>69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23" t="s">
        <v>53</v>
      </c>
      <c r="AH4" s="123"/>
      <c r="AI4" s="123" t="s">
        <v>54</v>
      </c>
      <c r="AJ4" s="123"/>
      <c r="AK4" s="123" t="s">
        <v>55</v>
      </c>
      <c r="AL4" s="123"/>
      <c r="AM4" s="123" t="s">
        <v>56</v>
      </c>
      <c r="AN4" s="123"/>
      <c r="AO4" s="123" t="s">
        <v>57</v>
      </c>
      <c r="AP4" s="123"/>
      <c r="AQ4" s="124" t="s">
        <v>58</v>
      </c>
      <c r="AR4" s="124"/>
      <c r="AS4" s="39"/>
      <c r="AT4" s="39"/>
      <c r="AU4" s="39"/>
      <c r="AV4" s="82"/>
      <c r="AW4" s="83" t="s">
        <v>7</v>
      </c>
      <c r="AX4" s="40" t="s">
        <v>8</v>
      </c>
      <c r="AY4" s="40" t="s">
        <v>9</v>
      </c>
      <c r="AZ4" s="40" t="s">
        <v>10</v>
      </c>
      <c r="BA4" s="40" t="s">
        <v>11</v>
      </c>
      <c r="BB4" s="40" t="s">
        <v>12</v>
      </c>
      <c r="BC4" s="41" t="s">
        <v>1</v>
      </c>
      <c r="BD4" s="4" t="s">
        <v>13</v>
      </c>
      <c r="BE4" s="4" t="s">
        <v>14</v>
      </c>
      <c r="BF4" s="4" t="s">
        <v>15</v>
      </c>
      <c r="BG4" s="4" t="s">
        <v>16</v>
      </c>
      <c r="BH4" s="4" t="s">
        <v>13</v>
      </c>
      <c r="BI4" s="4" t="s">
        <v>14</v>
      </c>
      <c r="BJ4" s="4" t="s">
        <v>15</v>
      </c>
      <c r="BK4" s="5" t="s">
        <v>17</v>
      </c>
      <c r="BL4" s="95" t="s">
        <v>18</v>
      </c>
      <c r="BM4" s="95" t="s">
        <v>19</v>
      </c>
      <c r="BN4" s="95" t="s">
        <v>20</v>
      </c>
      <c r="BO4" s="96" t="s">
        <v>21</v>
      </c>
      <c r="BP4" s="96" t="s">
        <v>28</v>
      </c>
      <c r="BQ4" s="96" t="s">
        <v>22</v>
      </c>
      <c r="BR4" s="96" t="s">
        <v>91</v>
      </c>
      <c r="BS4" s="96" t="s">
        <v>27</v>
      </c>
      <c r="BT4" s="96" t="s">
        <v>22</v>
      </c>
      <c r="BU4" s="96" t="s">
        <v>92</v>
      </c>
      <c r="BV4" s="96" t="s">
        <v>21</v>
      </c>
      <c r="BW4" s="97" t="s">
        <v>23</v>
      </c>
      <c r="BX4" s="98" t="s">
        <v>24</v>
      </c>
      <c r="BY4" s="98" t="s">
        <v>25</v>
      </c>
      <c r="BZ4" s="98" t="s">
        <v>26</v>
      </c>
      <c r="CA4" s="31" t="s">
        <v>78</v>
      </c>
      <c r="CB4" s="31" t="s">
        <v>79</v>
      </c>
      <c r="CC4" s="31" t="s">
        <v>80</v>
      </c>
      <c r="CD4" s="31" t="s">
        <v>81</v>
      </c>
      <c r="CE4" s="31" t="s">
        <v>82</v>
      </c>
      <c r="CF4" s="31" t="s">
        <v>83</v>
      </c>
      <c r="CG4" s="31" t="s">
        <v>84</v>
      </c>
    </row>
    <row r="5" spans="1:85" s="8" customFormat="1" ht="30" customHeight="1">
      <c r="A5" s="15">
        <v>1</v>
      </c>
      <c r="B5" s="66">
        <v>15</v>
      </c>
      <c r="C5" s="16" t="s">
        <v>34</v>
      </c>
      <c r="D5" s="147" t="str">
        <f>REPT('Lista di qualificazione'!B4,1)</f>
        <v>Fettolini Greta   -   Pol. Oratorio Pian Camuno A.S.D.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8"/>
      <c r="R5" s="110" t="s">
        <v>59</v>
      </c>
      <c r="S5" s="162" t="str">
        <f>REPT(D7,1)</f>
        <v>Consolandi Maria   -   Tennis Tavolo Coniolo</v>
      </c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4"/>
      <c r="AG5" s="20"/>
      <c r="AH5" s="21"/>
      <c r="AI5" s="18"/>
      <c r="AJ5" s="26"/>
      <c r="AK5" s="20"/>
      <c r="AL5" s="21"/>
      <c r="AM5" s="18"/>
      <c r="AN5" s="26"/>
      <c r="AO5" s="20"/>
      <c r="AP5" s="33"/>
      <c r="AQ5" s="34">
        <f aca="true" t="shared" si="0" ref="AQ5:AQ10">IF(AG5="","",IF(AG5&lt;&gt;"",CF5))</f>
      </c>
      <c r="AR5" s="34">
        <f aca="true" t="shared" si="1" ref="AR5:AR10">IF(AG5="","",IF(AG5&lt;&gt;"",CG5))</f>
      </c>
      <c r="AS5" s="42"/>
      <c r="AT5" s="42"/>
      <c r="AU5" s="42"/>
      <c r="AV5" s="84" t="str">
        <f>REPT(D5,1)</f>
        <v>Fettolini Greta   -   Pol. Oratorio Pian Camuno A.S.D.</v>
      </c>
      <c r="AW5" s="65" t="str">
        <f>IF(AQ5="","0",IF(AQ5&gt;AR5,"2",IF(AQ5&lt;AR5,"0","")))</f>
        <v>0</v>
      </c>
      <c r="AX5" s="43"/>
      <c r="AY5" s="44"/>
      <c r="AZ5" s="17" t="str">
        <f>IF(AR8="","0",IF(AQ8&gt;AR8,"0",IF(AQ8&lt;AR8,"2","")))</f>
        <v>0</v>
      </c>
      <c r="BA5" s="17" t="str">
        <f>IF(AR9="","0",IF(AQ9&gt;AR9,"0",IF(AQ9&lt;AR9,"2","")))</f>
        <v>0</v>
      </c>
      <c r="BB5" s="44"/>
      <c r="BC5" s="45">
        <f>SUM(AW5+AZ5+BA5)</f>
        <v>0</v>
      </c>
      <c r="BD5" s="3" t="str">
        <f>IF(AW5="2","1","0")</f>
        <v>0</v>
      </c>
      <c r="BE5" s="3" t="str">
        <f>IF(AZ5="2","1","0")</f>
        <v>0</v>
      </c>
      <c r="BF5" s="3" t="str">
        <f>IF(BA5="2","1","0")</f>
        <v>0</v>
      </c>
      <c r="BG5" s="6">
        <f>SUM(BD5+BE5+BF5)</f>
        <v>0</v>
      </c>
      <c r="BH5" s="3" t="str">
        <f>IF(AW5&gt;AW7,"0",IF(AW5&lt;AW7,"1","0"))</f>
        <v>0</v>
      </c>
      <c r="BI5" s="3" t="str">
        <f>IF(AZ5&gt;AZ8,"0",IF(AZ5&lt;AZ8,"1","0"))</f>
        <v>0</v>
      </c>
      <c r="BJ5" s="3" t="str">
        <f>IF(BA5&gt;BA6,"0",IF(BA5&lt;BA6,"1","0"))</f>
        <v>0</v>
      </c>
      <c r="BK5" s="6">
        <f>SUM(BH5+BI5+BJ5)</f>
        <v>0</v>
      </c>
      <c r="BL5" s="99">
        <f>SUM(CF5+CG8+CG9)</f>
        <v>0</v>
      </c>
      <c r="BM5" s="99">
        <f>SUM(CG5+CF8+CF9)</f>
        <v>0</v>
      </c>
      <c r="BN5" s="99">
        <f>SUM(BL5-BM5)</f>
        <v>0</v>
      </c>
      <c r="BO5" s="99">
        <f>SUM(AG5+AI5+AK5+AM5+AO5+AH8+AJ8+AL8+AN8+AP8+AH9+AJ9+AL9+AN9+AP9)</f>
        <v>0</v>
      </c>
      <c r="BP5" s="99">
        <f>SUM(AH5+AJ5+AL5+AN5+AP5+AG8+AI8+AK8+AM8+AO8+AG9+AI9+AK9+AM9+AO9)</f>
        <v>0</v>
      </c>
      <c r="BQ5" s="99">
        <f>SUM(BO5-BP5)</f>
        <v>0</v>
      </c>
      <c r="BR5" s="99">
        <f>BC5*BR2</f>
        <v>0</v>
      </c>
      <c r="BS5" s="99">
        <f>BN5*BN2</f>
        <v>0</v>
      </c>
      <c r="BT5" s="99">
        <f>SUM(BQ5*BQ2)</f>
        <v>0</v>
      </c>
      <c r="BU5" s="99">
        <f>SUM(BL5*BL2)</f>
        <v>0</v>
      </c>
      <c r="BV5" s="99">
        <f>SUM(BO5*BO2)</f>
        <v>0</v>
      </c>
      <c r="BW5" s="100">
        <f>SUM(BR5+BS5+BT5+BU5+BV5)</f>
        <v>0</v>
      </c>
      <c r="BX5" s="99">
        <f>IF(BW5&lt;MAX(BW5:BW8),BW5,"")</f>
      </c>
      <c r="BY5" s="99">
        <f>IF(BX5&lt;MAX(BX5:BX8),BX5,"")</f>
      </c>
      <c r="BZ5" s="99">
        <f>IF(BY5&lt;MAX(BY5:BY8),BY5,"")</f>
      </c>
      <c r="CA5" s="32">
        <f aca="true" t="shared" si="2" ref="CA5:CA10">IF(AND(AG5&lt;&gt;"",AH5&lt;&gt;""),IF(AG5&gt;AH5,"c","f"),0)</f>
        <v>0</v>
      </c>
      <c r="CB5" s="32">
        <f aca="true" t="shared" si="3" ref="CB5:CB10">IF(AND(AI5&lt;&gt;"",AJ5&lt;&gt;""),IF(AI5&gt;AJ5,"c","f"),0)</f>
        <v>0</v>
      </c>
      <c r="CC5" s="32">
        <f aca="true" t="shared" si="4" ref="CC5:CC10">IF(AND(AK5&lt;&gt;"",AL5&lt;&gt;""),IF(AK5&gt;AL5,"c","f"),0)</f>
        <v>0</v>
      </c>
      <c r="CD5" s="32">
        <f aca="true" t="shared" si="5" ref="CD5:CD10">IF(AND(AM5&lt;&gt;"",AN5&lt;&gt;""),IF(AM5&gt;AN5,"c","f"),0)</f>
        <v>0</v>
      </c>
      <c r="CE5" s="32">
        <f aca="true" t="shared" si="6" ref="CE5:CE10">IF(AND(AO5&lt;&gt;"",AP5&lt;&gt;""),IF(AO5&gt;AP5,"c","f"),0)</f>
        <v>0</v>
      </c>
      <c r="CF5" s="32">
        <f aca="true" t="shared" si="7" ref="CF5:CF10">COUNTIF(CA5:CE5,"c")</f>
        <v>0</v>
      </c>
      <c r="CG5" s="32">
        <f aca="true" t="shared" si="8" ref="CG5:CG10">COUNTIF(CA5:CE5,"f")</f>
        <v>0</v>
      </c>
    </row>
    <row r="6" spans="1:85" s="8" customFormat="1" ht="30" customHeight="1">
      <c r="A6" s="11"/>
      <c r="B6" s="67"/>
      <c r="C6" s="12" t="s">
        <v>35</v>
      </c>
      <c r="D6" s="147" t="str">
        <f>REPT('Lista di qualificazione'!B5,1)</f>
        <v>Zucchi Rossana   -   Tennis Tavolo Coniolo</v>
      </c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8"/>
      <c r="R6" s="111" t="s">
        <v>59</v>
      </c>
      <c r="S6" s="144" t="str">
        <f>REPT(D8,1)</f>
        <v>Bonfadini Martina   -   Tennis Tavolo Coniolo</v>
      </c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6"/>
      <c r="AG6" s="22"/>
      <c r="AH6" s="23"/>
      <c r="AI6" s="10"/>
      <c r="AJ6" s="27"/>
      <c r="AK6" s="22"/>
      <c r="AL6" s="23"/>
      <c r="AM6" s="10"/>
      <c r="AN6" s="27"/>
      <c r="AO6" s="22"/>
      <c r="AP6" s="27"/>
      <c r="AQ6" s="34">
        <f t="shared" si="0"/>
      </c>
      <c r="AR6" s="34">
        <f t="shared" si="1"/>
      </c>
      <c r="AS6" s="42"/>
      <c r="AT6" s="42"/>
      <c r="AU6" s="42"/>
      <c r="AV6" s="84" t="str">
        <f>REPT(D6,1)</f>
        <v>Zucchi Rossana   -   Tennis Tavolo Coniolo</v>
      </c>
      <c r="AW6" s="65"/>
      <c r="AX6" s="17" t="str">
        <f>IF(AQ6="","0",IF(AQ6&gt;AR6,"2",IF(AQ6&lt;AR6,"0","")))</f>
        <v>0</v>
      </c>
      <c r="AY6" s="17" t="str">
        <f>IF(AR7="","0",IF(AQ7&gt;AR7,"0",IF(AQ7&lt;AR7,"2","")))</f>
        <v>0</v>
      </c>
      <c r="AZ6" s="43"/>
      <c r="BA6" s="17" t="str">
        <f>IF(AQ9="","0",IF(AR9&gt;AQ9,"0",IF(AR9&lt;AQ9,"2","")))</f>
        <v>0</v>
      </c>
      <c r="BB6" s="44"/>
      <c r="BC6" s="45">
        <f>SUM(AX6+AY6+BA6)</f>
        <v>0</v>
      </c>
      <c r="BD6" s="3" t="str">
        <f>IF(AX6="2","1","0")</f>
        <v>0</v>
      </c>
      <c r="BE6" s="3" t="str">
        <f>IF(AY6="2","1","0")</f>
        <v>0</v>
      </c>
      <c r="BF6" s="3" t="str">
        <f>IF(BA6="2","1","0")</f>
        <v>0</v>
      </c>
      <c r="BG6" s="6">
        <f>SUM(BD6+BE6+BF6)</f>
        <v>0</v>
      </c>
      <c r="BH6" s="3" t="str">
        <f>IF(AX6&gt;AX8,"0",IF(AX6&lt;AX8,"1","0"))</f>
        <v>0</v>
      </c>
      <c r="BI6" s="3" t="str">
        <f>IF(AY6&gt;AY7,"0",IF(AY6&lt;AY7,"1","0"))</f>
        <v>0</v>
      </c>
      <c r="BJ6" s="3" t="str">
        <f>IF(BA6&gt;BA5,"0",IF(BA6&lt;BA5,"1","0"))</f>
        <v>0</v>
      </c>
      <c r="BK6" s="6">
        <f>SUM(BH6+BI6+BJ6)</f>
        <v>0</v>
      </c>
      <c r="BL6" s="99">
        <f>SUM(CF6+CG7+CF9)</f>
        <v>0</v>
      </c>
      <c r="BM6" s="99">
        <f>SUM(CG6+CF7+CG9)</f>
        <v>0</v>
      </c>
      <c r="BN6" s="99">
        <f>SUM(BL6-BM6)</f>
        <v>0</v>
      </c>
      <c r="BO6" s="99">
        <f>SUM(AG6+AI6+AK6+AM6+AO6+AH7+AJ7+AL7+AN7+AP7+AG9+AI9+AK9+AM9+AO9)</f>
        <v>0</v>
      </c>
      <c r="BP6" s="99">
        <f>SUM(AH6+AJ6+AL6+AN6+AP6+AG7+AI7+AK7+AM7+AO7+AH9+AJ9+AL9+AN9+AP9)</f>
        <v>0</v>
      </c>
      <c r="BQ6" s="99">
        <f>SUM(BO6-BP6)</f>
        <v>0</v>
      </c>
      <c r="BR6" s="99">
        <f>BC6*BR2</f>
        <v>0</v>
      </c>
      <c r="BS6" s="99">
        <f>BN6*BN2</f>
        <v>0</v>
      </c>
      <c r="BT6" s="99">
        <f>SUM(BQ6*BQ2)</f>
        <v>0</v>
      </c>
      <c r="BU6" s="99">
        <f>SUM(BL6*BL2)</f>
        <v>0</v>
      </c>
      <c r="BV6" s="99">
        <f>SUM(BO6*BO2)</f>
        <v>0</v>
      </c>
      <c r="BW6" s="100">
        <f>SUM(BR6+BS6+BT6+BU6+BV6)</f>
        <v>0</v>
      </c>
      <c r="BX6" s="99">
        <f>IF(BW6&lt;MAX(BW5:BW8),BW6,"")</f>
      </c>
      <c r="BY6" s="99">
        <f>IF(BX6&lt;MAX(BX5:BX8),BX6,"")</f>
      </c>
      <c r="BZ6" s="99">
        <f>IF(BY6&lt;MAX(BY5:BY8),BY6,"")</f>
      </c>
      <c r="CA6" s="32">
        <f t="shared" si="2"/>
        <v>0</v>
      </c>
      <c r="CB6" s="32">
        <f t="shared" si="3"/>
        <v>0</v>
      </c>
      <c r="CC6" s="32">
        <f t="shared" si="4"/>
        <v>0</v>
      </c>
      <c r="CD6" s="32">
        <f t="shared" si="5"/>
        <v>0</v>
      </c>
      <c r="CE6" s="32">
        <f t="shared" si="6"/>
        <v>0</v>
      </c>
      <c r="CF6" s="32">
        <f t="shared" si="7"/>
        <v>0</v>
      </c>
      <c r="CG6" s="32">
        <f t="shared" si="8"/>
        <v>0</v>
      </c>
    </row>
    <row r="7" spans="1:85" s="8" customFormat="1" ht="30" customHeight="1">
      <c r="A7" s="11"/>
      <c r="B7" s="67"/>
      <c r="C7" s="12" t="s">
        <v>36</v>
      </c>
      <c r="D7" s="147" t="str">
        <f>REPT('Lista di qualificazione'!B6,1)</f>
        <v>Consolandi Maria   -   Tennis Tavolo Coniolo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8"/>
      <c r="R7" s="111" t="s">
        <v>59</v>
      </c>
      <c r="S7" s="144" t="str">
        <f>REPT(D6,1)</f>
        <v>Zucchi Rossana   -   Tennis Tavolo Coniolo</v>
      </c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6"/>
      <c r="AG7" s="22"/>
      <c r="AH7" s="23"/>
      <c r="AI7" s="10"/>
      <c r="AJ7" s="27"/>
      <c r="AK7" s="22"/>
      <c r="AL7" s="23"/>
      <c r="AM7" s="10"/>
      <c r="AN7" s="27"/>
      <c r="AO7" s="22"/>
      <c r="AP7" s="27"/>
      <c r="AQ7" s="34">
        <f t="shared" si="0"/>
      </c>
      <c r="AR7" s="34">
        <f t="shared" si="1"/>
      </c>
      <c r="AS7" s="42"/>
      <c r="AT7" s="42"/>
      <c r="AU7" s="42"/>
      <c r="AV7" s="84" t="str">
        <f>REPT(D7,1)</f>
        <v>Consolandi Maria   -   Tennis Tavolo Coniolo</v>
      </c>
      <c r="AW7" s="65" t="str">
        <f>IF(AR5="","0",IF(AQ5&gt;AR5,"0",IF(AR5&gt;AQ5,"2","")))</f>
        <v>0</v>
      </c>
      <c r="AX7" s="44"/>
      <c r="AY7" s="17" t="str">
        <f>IF(AQ7="","0",IF(AQ7&gt;AR7,"2",IF(AQ7&lt;AR7,"0","")))</f>
        <v>0</v>
      </c>
      <c r="AZ7" s="44"/>
      <c r="BA7" s="44"/>
      <c r="BB7" s="17" t="str">
        <f>IF(AQ10="","0",IF(AR10&gt;AQ10,"0",IF(AR10&lt;AQ10,"2","")))</f>
        <v>0</v>
      </c>
      <c r="BC7" s="45">
        <f>SUM(AW7+AY7+BB7)</f>
        <v>0</v>
      </c>
      <c r="BD7" s="3" t="str">
        <f>IF(AW7="2","1","0")</f>
        <v>0</v>
      </c>
      <c r="BE7" s="3" t="str">
        <f>IF(AY7="2","1","0")</f>
        <v>0</v>
      </c>
      <c r="BF7" s="3" t="str">
        <f>IF(BB7="2","1","0")</f>
        <v>0</v>
      </c>
      <c r="BG7" s="6">
        <f>SUM(BD7+BE7+BF7)</f>
        <v>0</v>
      </c>
      <c r="BH7" s="3" t="str">
        <f>IF(AW7&gt;AW5,"0",IF(AW7&lt;AW5,"1","0"))</f>
        <v>0</v>
      </c>
      <c r="BI7" s="3" t="str">
        <f>IF(AY7&gt;AY6,"0",IF(AY7&lt;AY6,"1","0"))</f>
        <v>0</v>
      </c>
      <c r="BJ7" s="3" t="str">
        <f>IF(BB7&gt;BB8,"0",IF(BB7&lt;BB8,"1","0"))</f>
        <v>0</v>
      </c>
      <c r="BK7" s="6">
        <f>SUM(BH7+BI7+BJ7)</f>
        <v>0</v>
      </c>
      <c r="BL7" s="99">
        <f>SUM(CG5+CF7+CF10)</f>
        <v>0</v>
      </c>
      <c r="BM7" s="99">
        <f>SUM(CF5+CG7+CG10)</f>
        <v>0</v>
      </c>
      <c r="BN7" s="99">
        <f>SUM(BL7-BM7)</f>
        <v>0</v>
      </c>
      <c r="BO7" s="99">
        <f>SUM(AH5+AJ5+AL5+AN5+AP5+AG7+AI7+AK7+AM7+AO7+AG10+AI10+AK10+AM10+AO10)</f>
        <v>0</v>
      </c>
      <c r="BP7" s="99">
        <f>SUM(AG5+AI5+AK5+AM5+AO5+AH7+AJ7+AL7+AN7+AP7+AH10+AJ10+AL10+AN10+AP10)</f>
        <v>0</v>
      </c>
      <c r="BQ7" s="99">
        <f>SUM(BO7-BP7)</f>
        <v>0</v>
      </c>
      <c r="BR7" s="99">
        <f>BC7*BR2</f>
        <v>0</v>
      </c>
      <c r="BS7" s="99">
        <f>BN7*BN2</f>
        <v>0</v>
      </c>
      <c r="BT7" s="99">
        <f>SUM(BQ7*BQ2)</f>
        <v>0</v>
      </c>
      <c r="BU7" s="99">
        <f>SUM(BL7*BL2)</f>
        <v>0</v>
      </c>
      <c r="BV7" s="99">
        <f>SUM(BO7*BO2)</f>
        <v>0</v>
      </c>
      <c r="BW7" s="100">
        <f>SUM(BR7+BS7+BT7+BU7+BV7)</f>
        <v>0</v>
      </c>
      <c r="BX7" s="99">
        <f>IF(BW7&lt;MAX(BW5:BW8),BW7,"")</f>
      </c>
      <c r="BY7" s="99">
        <f>IF(BX7&lt;MAX(BX5:BX8),BX7,"")</f>
      </c>
      <c r="BZ7" s="99">
        <f>IF(BY7&lt;MAX(BY5:BY8),BY7,"")</f>
      </c>
      <c r="CA7" s="32">
        <f t="shared" si="2"/>
        <v>0</v>
      </c>
      <c r="CB7" s="32">
        <f t="shared" si="3"/>
        <v>0</v>
      </c>
      <c r="CC7" s="32">
        <f t="shared" si="4"/>
        <v>0</v>
      </c>
      <c r="CD7" s="32">
        <f t="shared" si="5"/>
        <v>0</v>
      </c>
      <c r="CE7" s="32">
        <f t="shared" si="6"/>
        <v>0</v>
      </c>
      <c r="CF7" s="32">
        <f t="shared" si="7"/>
        <v>0</v>
      </c>
      <c r="CG7" s="32">
        <f t="shared" si="8"/>
        <v>0</v>
      </c>
    </row>
    <row r="8" spans="1:85" s="8" customFormat="1" ht="30" customHeight="1" thickBot="1">
      <c r="A8" s="11"/>
      <c r="B8" s="67"/>
      <c r="C8" s="12" t="s">
        <v>37</v>
      </c>
      <c r="D8" s="147" t="str">
        <f>REPT('Lista di qualificazione'!B7,1)</f>
        <v>Bonfadini Martina   -   Tennis Tavolo Coniolo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8"/>
      <c r="R8" s="111" t="s">
        <v>59</v>
      </c>
      <c r="S8" s="144" t="str">
        <f>REPT(D5,1)</f>
        <v>Fettolini Greta   -   Pol. Oratorio Pian Camuno A.S.D.</v>
      </c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6"/>
      <c r="AG8" s="22"/>
      <c r="AH8" s="23"/>
      <c r="AI8" s="10"/>
      <c r="AJ8" s="27"/>
      <c r="AK8" s="22"/>
      <c r="AL8" s="23"/>
      <c r="AM8" s="10"/>
      <c r="AN8" s="27"/>
      <c r="AO8" s="22"/>
      <c r="AP8" s="27"/>
      <c r="AQ8" s="34">
        <f t="shared" si="0"/>
      </c>
      <c r="AR8" s="34">
        <f t="shared" si="1"/>
      </c>
      <c r="AS8" s="42"/>
      <c r="AT8" s="42"/>
      <c r="AU8" s="42"/>
      <c r="AV8" s="84" t="str">
        <f>REPT(D8,1)</f>
        <v>Bonfadini Martina   -   Tennis Tavolo Coniolo</v>
      </c>
      <c r="AW8" s="85"/>
      <c r="AX8" s="17" t="str">
        <f>IF(AR6="","0",IF(AQ6&gt;AR6,"0",IF(AQ6&lt;AR6,"2","")))</f>
        <v>0</v>
      </c>
      <c r="AY8" s="44"/>
      <c r="AZ8" s="17" t="str">
        <f>IF(AQ8="","0",IF(AR8&gt;AQ8,"0",IF(AR8&lt;AQ8,"2","")))</f>
        <v>0</v>
      </c>
      <c r="BA8" s="44"/>
      <c r="BB8" s="17" t="str">
        <f>IF(AQ10="","0",IF(AR10&gt;AQ10,"2",IF(AR10&lt;AQ10,"0","")))</f>
        <v>0</v>
      </c>
      <c r="BC8" s="45">
        <f>SUM(AX8+AZ8+BB8)</f>
        <v>0</v>
      </c>
      <c r="BD8" s="3" t="str">
        <f>IF(AX8="2","1","0")</f>
        <v>0</v>
      </c>
      <c r="BE8" s="3" t="str">
        <f>IF(AZ8="2","1","0")</f>
        <v>0</v>
      </c>
      <c r="BF8" s="3" t="str">
        <f>IF(BB8="2","1","0")</f>
        <v>0</v>
      </c>
      <c r="BG8" s="6">
        <f>SUM(BD8+BE8+BF8)</f>
        <v>0</v>
      </c>
      <c r="BH8" s="3" t="str">
        <f>IF(AX8&gt;AX6,"0",IF(AX8&lt;AX6,"1","0"))</f>
        <v>0</v>
      </c>
      <c r="BI8" s="3" t="str">
        <f>IF(AZ8&gt;AZ5,"0",IF(AZ8&lt;AZ5,"1","0"))</f>
        <v>0</v>
      </c>
      <c r="BJ8" s="3" t="str">
        <f>IF(BB8&gt;BB7,"0",IF(BB8&lt;BB7,"1","0"))</f>
        <v>0</v>
      </c>
      <c r="BK8" s="6">
        <f>SUM(BH8+BI8+BJ8)</f>
        <v>0</v>
      </c>
      <c r="BL8" s="99">
        <f>SUM(CG6+CF8+CG10)</f>
        <v>0</v>
      </c>
      <c r="BM8" s="99">
        <f>SUM(CF6+CG8+CF10)</f>
        <v>0</v>
      </c>
      <c r="BN8" s="99">
        <f>SUM(BL8-BM8)</f>
        <v>0</v>
      </c>
      <c r="BO8" s="99">
        <f>SUM(AH6+AJ6+AL6+AN6+AP6+AG8+AI8+AK8+AM8+AO8+AH10+AJ10+AL10+AN10+AP10)</f>
        <v>0</v>
      </c>
      <c r="BP8" s="99">
        <f>SUM(AG6+AI6+AK6+AM6+AO6+AH8+AJ8+AL8+AN8+AP8+AG10+AI10+AK10+AM10+AO10)</f>
        <v>0</v>
      </c>
      <c r="BQ8" s="99">
        <f>SUM(BO8-BP8)</f>
        <v>0</v>
      </c>
      <c r="BR8" s="99">
        <f>BC8*BR2</f>
        <v>0</v>
      </c>
      <c r="BS8" s="99">
        <f>BN8*BN2</f>
        <v>0</v>
      </c>
      <c r="BT8" s="99">
        <f>SUM(BQ8*BQ2)</f>
        <v>0</v>
      </c>
      <c r="BU8" s="99">
        <f>SUM(BL8*BL2)</f>
        <v>0</v>
      </c>
      <c r="BV8" s="99">
        <f>SUM(BO8*BO2)</f>
        <v>0</v>
      </c>
      <c r="BW8" s="100">
        <f>SUM(BR8+BS8+BT8+BU8+BV8)</f>
        <v>0</v>
      </c>
      <c r="BX8" s="99">
        <f>IF(BW8&lt;MAX(BW5:BW8),BW8,"")</f>
      </c>
      <c r="BY8" s="99">
        <f>IF(BX8&lt;MAX(BX5:BX8),BX8,"")</f>
      </c>
      <c r="BZ8" s="99">
        <f>IF(BY8&lt;MAX(BY5:BY8),BY8,"")</f>
      </c>
      <c r="CA8" s="32">
        <f t="shared" si="2"/>
        <v>0</v>
      </c>
      <c r="CB8" s="32">
        <f t="shared" si="3"/>
        <v>0</v>
      </c>
      <c r="CC8" s="32">
        <f t="shared" si="4"/>
        <v>0</v>
      </c>
      <c r="CD8" s="32">
        <f t="shared" si="5"/>
        <v>0</v>
      </c>
      <c r="CE8" s="32">
        <f t="shared" si="6"/>
        <v>0</v>
      </c>
      <c r="CF8" s="32">
        <f t="shared" si="7"/>
        <v>0</v>
      </c>
      <c r="CG8" s="32">
        <f t="shared" si="8"/>
        <v>0</v>
      </c>
    </row>
    <row r="9" spans="1:85" s="8" customFormat="1" ht="30" customHeight="1">
      <c r="A9" s="11"/>
      <c r="B9" s="67"/>
      <c r="C9" s="12" t="s">
        <v>70</v>
      </c>
      <c r="D9" s="145" t="str">
        <f>REPT(D6,1)</f>
        <v>Zucchi Rossana   -   Tennis Tavolo Coniolo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6"/>
      <c r="R9" s="111" t="s">
        <v>59</v>
      </c>
      <c r="S9" s="144" t="str">
        <f>REPT(D5,1)</f>
        <v>Fettolini Greta   -   Pol. Oratorio Pian Camuno A.S.D.</v>
      </c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6"/>
      <c r="AG9" s="22"/>
      <c r="AH9" s="23"/>
      <c r="AI9" s="10"/>
      <c r="AJ9" s="27"/>
      <c r="AK9" s="22"/>
      <c r="AL9" s="23"/>
      <c r="AM9" s="10"/>
      <c r="AN9" s="27"/>
      <c r="AO9" s="22"/>
      <c r="AP9" s="27"/>
      <c r="AQ9" s="34">
        <f t="shared" si="0"/>
      </c>
      <c r="AR9" s="34">
        <f t="shared" si="1"/>
      </c>
      <c r="AS9" s="42"/>
      <c r="AT9" s="42"/>
      <c r="AU9" s="42"/>
      <c r="AV9" s="86" t="s">
        <v>44</v>
      </c>
      <c r="AW9" s="87" t="s">
        <v>45</v>
      </c>
      <c r="AX9" s="47" t="s">
        <v>46</v>
      </c>
      <c r="AY9" s="48" t="s">
        <v>47</v>
      </c>
      <c r="BA9" s="49"/>
      <c r="BB9" s="49"/>
      <c r="BD9" s="1"/>
      <c r="BE9" s="1"/>
      <c r="BF9" s="1"/>
      <c r="BG9" s="1"/>
      <c r="BH9" s="1"/>
      <c r="BI9" s="1"/>
      <c r="BJ9" s="1"/>
      <c r="BK9" s="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94"/>
      <c r="BY9" s="94"/>
      <c r="BZ9" s="94"/>
      <c r="CA9" s="32">
        <f t="shared" si="2"/>
        <v>0</v>
      </c>
      <c r="CB9" s="32">
        <f t="shared" si="3"/>
        <v>0</v>
      </c>
      <c r="CC9" s="32">
        <f t="shared" si="4"/>
        <v>0</v>
      </c>
      <c r="CD9" s="32">
        <f t="shared" si="5"/>
        <v>0</v>
      </c>
      <c r="CE9" s="32">
        <f t="shared" si="6"/>
        <v>0</v>
      </c>
      <c r="CF9" s="32">
        <f t="shared" si="7"/>
        <v>0</v>
      </c>
      <c r="CG9" s="32">
        <f t="shared" si="8"/>
        <v>0</v>
      </c>
    </row>
    <row r="10" spans="1:85" s="8" customFormat="1" ht="30" customHeight="1">
      <c r="A10" s="13"/>
      <c r="B10" s="68"/>
      <c r="C10" s="14" t="s">
        <v>71</v>
      </c>
      <c r="D10" s="149" t="str">
        <f>REPT(D7,1)</f>
        <v>Consolandi Maria   -   Tennis Tavolo Coniolo</v>
      </c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50"/>
      <c r="R10" s="112" t="s">
        <v>59</v>
      </c>
      <c r="S10" s="151" t="str">
        <f>REPT(D8,1)</f>
        <v>Bonfadini Martina   -   Tennis Tavolo Coniolo</v>
      </c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50"/>
      <c r="AG10" s="24"/>
      <c r="AH10" s="25"/>
      <c r="AI10" s="19"/>
      <c r="AJ10" s="28"/>
      <c r="AK10" s="24"/>
      <c r="AL10" s="25"/>
      <c r="AM10" s="19"/>
      <c r="AN10" s="28"/>
      <c r="AO10" s="24"/>
      <c r="AP10" s="28"/>
      <c r="AQ10" s="34">
        <f t="shared" si="0"/>
      </c>
      <c r="AR10" s="34">
        <f t="shared" si="1"/>
      </c>
      <c r="AS10" s="42"/>
      <c r="AT10" s="42"/>
      <c r="AU10" s="42"/>
      <c r="AV10" s="80" t="str">
        <f>IF(BW5=MAX(BW5:BW8),AV5,"")</f>
        <v>Fettolini Greta   -   Pol. Oratorio Pian Camuno A.S.D.</v>
      </c>
      <c r="AW10" s="88">
        <f>IF(BX5=MAX(BX5:BX8),AV5,"")</f>
      </c>
      <c r="AX10" s="50">
        <f>IF(BY5=MAX(BY5:BY8),AV5,"")</f>
      </c>
      <c r="AY10" s="51">
        <f>IF(BZ5=MAX(BZ5:BZ8),AV5,"")</f>
      </c>
      <c r="BA10" s="52"/>
      <c r="BB10" s="52"/>
      <c r="BD10" s="1"/>
      <c r="BE10" s="1"/>
      <c r="BF10" s="1"/>
      <c r="BG10" s="1"/>
      <c r="BH10" s="1"/>
      <c r="BI10" s="1"/>
      <c r="BJ10" s="1"/>
      <c r="BK10" s="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94"/>
      <c r="BY10" s="94"/>
      <c r="BZ10" s="94"/>
      <c r="CA10" s="32">
        <f t="shared" si="2"/>
        <v>0</v>
      </c>
      <c r="CB10" s="32">
        <f t="shared" si="3"/>
        <v>0</v>
      </c>
      <c r="CC10" s="32">
        <f t="shared" si="4"/>
        <v>0</v>
      </c>
      <c r="CD10" s="32">
        <f t="shared" si="5"/>
        <v>0</v>
      </c>
      <c r="CE10" s="32">
        <f t="shared" si="6"/>
        <v>0</v>
      </c>
      <c r="CF10" s="32">
        <f t="shared" si="7"/>
        <v>0</v>
      </c>
      <c r="CG10" s="32">
        <f t="shared" si="8"/>
        <v>0</v>
      </c>
    </row>
    <row r="11" spans="1:78" s="8" customFormat="1" ht="21.75" customHeight="1">
      <c r="A11" s="132" t="s">
        <v>30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3"/>
      <c r="AR11" s="133"/>
      <c r="AS11" s="53"/>
      <c r="AT11" s="53"/>
      <c r="AU11" s="53"/>
      <c r="AV11" s="80" t="str">
        <f>IF(BW6=MAX(BW5:BW8),AV6,"")</f>
        <v>Zucchi Rossana   -   Tennis Tavolo Coniolo</v>
      </c>
      <c r="AW11" s="88">
        <f>IF(BX6=MAX(BX5:BX8),AV6,"")</f>
      </c>
      <c r="AX11" s="50">
        <f>IF(BY6=MAX(BY5:BY8),AV6,"")</f>
      </c>
      <c r="AY11" s="51">
        <f>IF(BZ6=MAX(BZ5:BZ8),AV6,"")</f>
      </c>
      <c r="BA11" s="52"/>
      <c r="BB11" s="52"/>
      <c r="BD11" s="1"/>
      <c r="BE11" s="1"/>
      <c r="BF11" s="1"/>
      <c r="BG11" s="1"/>
      <c r="BH11" s="1"/>
      <c r="BI11" s="1"/>
      <c r="BJ11" s="1"/>
      <c r="BK11" s="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94"/>
      <c r="BY11" s="94"/>
      <c r="BZ11" s="94"/>
    </row>
    <row r="12" spans="1:78" s="8" customFormat="1" ht="21.75" customHeight="1">
      <c r="A12" s="158" t="s">
        <v>60</v>
      </c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38" t="s">
        <v>61</v>
      </c>
      <c r="AA12" s="139"/>
      <c r="AB12" s="139"/>
      <c r="AC12" s="138" t="s">
        <v>62</v>
      </c>
      <c r="AD12" s="138"/>
      <c r="AE12" s="138" t="s">
        <v>63</v>
      </c>
      <c r="AF12" s="138"/>
      <c r="AG12" s="138" t="s">
        <v>64</v>
      </c>
      <c r="AH12" s="138"/>
      <c r="AI12" s="138" t="s">
        <v>65</v>
      </c>
      <c r="AJ12" s="138"/>
      <c r="AK12" s="138" t="s">
        <v>27</v>
      </c>
      <c r="AL12" s="138"/>
      <c r="AM12" s="138" t="s">
        <v>66</v>
      </c>
      <c r="AN12" s="138"/>
      <c r="AO12" s="138" t="s">
        <v>67</v>
      </c>
      <c r="AP12" s="138"/>
      <c r="AQ12" s="142" t="s">
        <v>68</v>
      </c>
      <c r="AR12" s="143"/>
      <c r="AS12" s="54"/>
      <c r="AT12" s="54"/>
      <c r="AU12" s="54"/>
      <c r="AV12" s="80" t="str">
        <f>IF(BW7=MAX(BW5:BW8),AV7,"")</f>
        <v>Consolandi Maria   -   Tennis Tavolo Coniolo</v>
      </c>
      <c r="AW12" s="88">
        <f>IF(BX7=MAX(BX5:BX8),AV7,"")</f>
      </c>
      <c r="AX12" s="50">
        <f>IF(BY7=MAX(BY5:BY8),AV7,"")</f>
      </c>
      <c r="AY12" s="51">
        <f>IF(BZ7=MAX(BZ5:BZ8),AV7,"")</f>
      </c>
      <c r="BA12" s="52"/>
      <c r="BB12" s="52"/>
      <c r="BD12" s="1"/>
      <c r="BE12" s="1"/>
      <c r="BF12" s="1"/>
      <c r="BG12" s="1"/>
      <c r="BH12" s="1"/>
      <c r="BI12" s="1"/>
      <c r="BJ12" s="1"/>
      <c r="BK12" s="1"/>
      <c r="BL12" s="101"/>
      <c r="BM12" s="101"/>
      <c r="BN12" s="101"/>
      <c r="BO12" s="101"/>
      <c r="BP12" s="101"/>
      <c r="BQ12" s="101"/>
      <c r="BR12" s="94"/>
      <c r="BS12" s="94"/>
      <c r="BT12" s="94"/>
      <c r="BU12" s="94"/>
      <c r="BV12" s="94"/>
      <c r="BW12" s="94"/>
      <c r="BX12" s="94"/>
      <c r="BY12" s="94"/>
      <c r="BZ12" s="94"/>
    </row>
    <row r="13" spans="1:78" s="8" customFormat="1" ht="24" customHeight="1" thickBot="1">
      <c r="A13" s="160" t="str">
        <f>IF(BW5=MAX(BW5:BW8),AV5,IF(BW6=MAX(BW5:BW8),AV6,IF(BW7=MAX(BW5:BW8),AV7,IF(BW8=MAX(BW5:BW8),AV8,AV5))))</f>
        <v>Fettolini Greta   -   Pol. Oratorio Pian Camuno A.S.D.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34">
        <f>IF(A13=AV5,BC5,IF(A13=AV6,BC6,IF(A13=AV7,BC7,IF(A13=AV8,BC8,"0"))))</f>
        <v>0</v>
      </c>
      <c r="AA13" s="134"/>
      <c r="AB13" s="134"/>
      <c r="AC13" s="126">
        <f>IF(A13=AV5,BG5,IF(A13=AV6,BG6,IF(A13=AV7,BG7,IF(A13=AV8,BG8,"0"))))</f>
        <v>0</v>
      </c>
      <c r="AD13" s="126"/>
      <c r="AE13" s="126">
        <f>IF(A13=AV5,BK5,IF(A13=AV6,BK6,IF(A13=AV7,BK7,IF(A13=AV8,BK8,"0"))))</f>
        <v>0</v>
      </c>
      <c r="AF13" s="126"/>
      <c r="AG13" s="126">
        <f>IF(A13=AV5,BL5,IF(A13=AV6,BL6,IF(A13=AV7,BL7,IF(A13=AV8,BL8,"0"))))</f>
        <v>0</v>
      </c>
      <c r="AH13" s="126"/>
      <c r="AI13" s="126">
        <f>IF(A13=AV5,BM5,IF(A13=AV6,BM6,IF(A13=AV7,BM7,IF(A13=AV8,BM8,"0"))))</f>
        <v>0</v>
      </c>
      <c r="AJ13" s="126"/>
      <c r="AK13" s="126">
        <f>SUM(AG13-AI13)</f>
        <v>0</v>
      </c>
      <c r="AL13" s="126"/>
      <c r="AM13" s="126">
        <f>IF(A13=AV5,BO5,IF(A13=AV6,BO6,IF(A13=AV7,BO7,IF(A13=AV8,BO8,"0"))))</f>
        <v>0</v>
      </c>
      <c r="AN13" s="126"/>
      <c r="AO13" s="126">
        <f>IF(A13=AV5,BP5,IF(A13=AV6,BP6,IF(A13=AV7,BP7,IF(A13=AV8,BP8,"0"))))</f>
        <v>0</v>
      </c>
      <c r="AP13" s="126"/>
      <c r="AQ13" s="126">
        <f>SUM(AM13-AO13)</f>
        <v>0</v>
      </c>
      <c r="AR13" s="127"/>
      <c r="AS13" s="52"/>
      <c r="AT13" s="52"/>
      <c r="AU13" s="52"/>
      <c r="AV13" s="80" t="str">
        <f>IF(BW8=MAX(BW5:BW8),AV8,"")</f>
        <v>Bonfadini Martina   -   Tennis Tavolo Coniolo</v>
      </c>
      <c r="AW13" s="88">
        <f>IF(BX8=MAX(BX5:BX8),AV8,"")</f>
      </c>
      <c r="AX13" s="55">
        <f>IF(BY8=MAX(BY5:BY8),AV8,"")</f>
      </c>
      <c r="AY13" s="56">
        <f>IF(BZ8=MAX(BZ5:BZ8),AV8,"")</f>
      </c>
      <c r="BA13" s="52"/>
      <c r="BB13" s="52"/>
      <c r="BD13" s="1"/>
      <c r="BE13" s="1"/>
      <c r="BF13" s="1"/>
      <c r="BG13" s="1"/>
      <c r="BH13" s="1"/>
      <c r="BI13" s="1"/>
      <c r="BJ13" s="1"/>
      <c r="BK13" s="1"/>
      <c r="BL13" s="101"/>
      <c r="BM13" s="101"/>
      <c r="BN13" s="101"/>
      <c r="BO13" s="101"/>
      <c r="BP13" s="101"/>
      <c r="BQ13" s="101"/>
      <c r="BR13" s="94"/>
      <c r="BS13" s="94"/>
      <c r="BT13" s="94"/>
      <c r="BU13" s="94"/>
      <c r="BV13" s="94"/>
      <c r="BW13" s="94"/>
      <c r="BX13" s="94"/>
      <c r="BY13" s="94"/>
      <c r="BZ13" s="94"/>
    </row>
    <row r="14" spans="1:78" s="8" customFormat="1" ht="24" customHeight="1">
      <c r="A14" s="160" t="str">
        <f>IF(BX5=MAX(BX5:BX8),AV5,IF(BX6=MAX(BX5:BX8),AV6,IF(BX7=MAX(BX5:BX8),AV7,IF(BX8=MAX(BX5:BX8),AV8,AV6))))</f>
        <v>Zucchi Rossana   -   Tennis Tavolo Coniolo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34">
        <f>IF(A14=AV5,BC5,IF(A14=AV6,BC6,IF(A14=AV7,BC7,IF(A14=AV8,BC8,"0"))))</f>
        <v>0</v>
      </c>
      <c r="AA14" s="134"/>
      <c r="AB14" s="134"/>
      <c r="AC14" s="126">
        <f>IF(A14=AV5,BG5,IF(A14=AV6,BG6,IF(A14=AV7,BG7,IF(A14=AV8,BG8,"0"))))</f>
        <v>0</v>
      </c>
      <c r="AD14" s="126"/>
      <c r="AE14" s="126">
        <f>IF(A14=AV5,BK5,IF(A14=AV6,BK6,IF(A14=AV7,BK7,IF(A14=AV8,BK8,"0"))))</f>
        <v>0</v>
      </c>
      <c r="AF14" s="126"/>
      <c r="AG14" s="126">
        <f>IF(A14=AV5,BL5,IF(A14=AV6,BL6,IF(A14=AV7,BL7,IF(A14=AV8,BL8,"0"))))</f>
        <v>0</v>
      </c>
      <c r="AH14" s="126"/>
      <c r="AI14" s="126">
        <f>IF(A14=AV5,BM5,IF(A14=AV6,BM6,IF(A14=AV7,BM7,IF(A14=AV8,BM8,"0"))))</f>
        <v>0</v>
      </c>
      <c r="AJ14" s="126"/>
      <c r="AK14" s="126">
        <f>SUM(AG14-AI14)</f>
        <v>0</v>
      </c>
      <c r="AL14" s="126"/>
      <c r="AM14" s="126">
        <f>IF(A14=AV5,BO5,IF(A14=AV6,BO6,IF(A14=AV7,BO7,IF(A14=AV8,BO8,"0"))))</f>
        <v>0</v>
      </c>
      <c r="AN14" s="126"/>
      <c r="AO14" s="126">
        <f>IF(A14=AV5,BP5,IF(A14=AV6,BP6,IF(A14=AV7,BP7,IF(A14=AV8,BP8,"0"))))</f>
        <v>0</v>
      </c>
      <c r="AP14" s="126"/>
      <c r="AQ14" s="126">
        <f>SUM(AM14-AO14)</f>
        <v>0</v>
      </c>
      <c r="AR14" s="127"/>
      <c r="AS14" s="52"/>
      <c r="AT14" s="52"/>
      <c r="AU14" s="52"/>
      <c r="AV14" s="154" t="s">
        <v>85</v>
      </c>
      <c r="AW14" s="155"/>
      <c r="BD14" s="2"/>
      <c r="BE14" s="2"/>
      <c r="BF14" s="2"/>
      <c r="BG14" s="2"/>
      <c r="BH14" s="2"/>
      <c r="BI14" s="2"/>
      <c r="BJ14" s="2"/>
      <c r="BK14" s="2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</row>
    <row r="15" spans="1:78" s="8" customFormat="1" ht="24" customHeight="1">
      <c r="A15" s="160" t="str">
        <f>IF(BY5=MAX(BY5:BY8),AV5,IF(BY6=MAX(BY5:BY8),AV6,IF(BY7=MAX(BY5:BY8),AV7,IF(BY8=MAX(BY5:BY8),AV8,AV7))))</f>
        <v>Consolandi Maria   -   Tennis Tavolo Coniolo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34">
        <f>IF(A15=AV5,BC5,IF(A15=AV6,BC6,IF(A15=AV7,BC7,IF(A15=AV8,BC8,"0"))))</f>
        <v>0</v>
      </c>
      <c r="AA15" s="134"/>
      <c r="AB15" s="134"/>
      <c r="AC15" s="126">
        <f>IF(A15=AV5,BG5,IF(A15=AV6,BG6,IF(A15=AV7,BG7,IF(A15=AV8,BG8,"0"))))</f>
        <v>0</v>
      </c>
      <c r="AD15" s="126"/>
      <c r="AE15" s="126">
        <f>IF(A15=AV5,BK5,IF(A15=AV6,BK6,IF(A15=AV7,BK7,IF(A15=AV8,BK8,"0"))))</f>
        <v>0</v>
      </c>
      <c r="AF15" s="126"/>
      <c r="AG15" s="126">
        <f>IF(A15=AV5,BL5,IF(A15=AV6,BL6,IF(A15=AV7,BL7,IF(A15=AV8,BL8,"0"))))</f>
        <v>0</v>
      </c>
      <c r="AH15" s="126"/>
      <c r="AI15" s="126">
        <f>IF(A15=AV5,BM5,IF(A15=AV6,BM6,IF(A15=AV7,BM7,IF(A15=AV8,BM8,"0"))))</f>
        <v>0</v>
      </c>
      <c r="AJ15" s="126"/>
      <c r="AK15" s="126">
        <f>SUM(AG15-AI15)</f>
        <v>0</v>
      </c>
      <c r="AL15" s="126"/>
      <c r="AM15" s="126">
        <f>IF(A15=AV5,BO5,IF(A15=AV6,BO6,IF(A15=AV7,BO7,IF(A15=AV8,BO8,"0"))))</f>
        <v>0</v>
      </c>
      <c r="AN15" s="126"/>
      <c r="AO15" s="126">
        <f>IF(A15=AV5,BP5,IF(A15=AV6,BP6,IF(A15=AV7,BP7,IF(A15=AV8,BP8,"0"))))</f>
        <v>0</v>
      </c>
      <c r="AP15" s="126"/>
      <c r="AQ15" s="126">
        <f>SUM(AM15-AO15)</f>
        <v>0</v>
      </c>
      <c r="AR15" s="127"/>
      <c r="AS15" s="52"/>
      <c r="AT15" s="52"/>
      <c r="AU15" s="52"/>
      <c r="AV15" s="128" t="str">
        <f>A13</f>
        <v>Fettolini Greta   -   Pol. Oratorio Pian Camuno A.S.D.</v>
      </c>
      <c r="AW15" s="129"/>
      <c r="BD15" s="2"/>
      <c r="BE15" s="2"/>
      <c r="BF15" s="2"/>
      <c r="BG15" s="2"/>
      <c r="BH15" s="2"/>
      <c r="BI15" s="2"/>
      <c r="BJ15" s="2"/>
      <c r="BK15" s="2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</row>
    <row r="16" spans="1:78" s="8" customFormat="1" ht="24" customHeight="1">
      <c r="A16" s="156" t="str">
        <f>IF(BZ5=MAX(BZ5:BZ8),AV5,IF(BZ6=MAX(BZ5:BZ8),AV6,IF(BZ7=MAX(BZ5:BZ8),AV7,IF(BZ8=MAX(BZ5:BZ8),AV8,AV8))))</f>
        <v>Bonfadini Martina   -   Tennis Tavolo Coniolo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41">
        <f>IF(A16=AV5,BC5,IF(A16=AV6,BC6,IF(A16=AV7,BC7,IF(A16=AV8,BC8,"0"))))</f>
        <v>0</v>
      </c>
      <c r="AA16" s="141"/>
      <c r="AB16" s="141"/>
      <c r="AC16" s="121">
        <f>IF(A16=AV5,BG5,IF(A16=AV6,BG6,IF(A16=AV7,BG7,IF(A16=AV8,BG8,"0"))))</f>
        <v>0</v>
      </c>
      <c r="AD16" s="121"/>
      <c r="AE16" s="121">
        <f>IF(A16=AV5,BK5,IF(A16=AV6,BK6,IF(A16=AV7,BK7,IF(A16=AV8,BK8,"0"))))</f>
        <v>0</v>
      </c>
      <c r="AF16" s="121"/>
      <c r="AG16" s="121">
        <f>IF(A16=AV5,BL5,IF(A16=AV6,BL6,IF(A16=AV7,BL7,IF(A16=AV8,BL8,"0"))))</f>
        <v>0</v>
      </c>
      <c r="AH16" s="121"/>
      <c r="AI16" s="121">
        <f>IF(A16=AV5,BM5,IF(A16=AV6,BM6,IF(A16=AV7,BM7,IF(A16=AV8,BM8,"0"))))</f>
        <v>0</v>
      </c>
      <c r="AJ16" s="121"/>
      <c r="AK16" s="121">
        <f>SUM(AG16-AI16)</f>
        <v>0</v>
      </c>
      <c r="AL16" s="121"/>
      <c r="AM16" s="121">
        <f>IF(A16=AV5,BO5,IF(A16=AV6,BO6,IF(A16=AV7,BO7,IF(A16=AV8,BO8,"0"))))</f>
        <v>0</v>
      </c>
      <c r="AN16" s="121"/>
      <c r="AO16" s="121">
        <f>IF(A16=AV5,BP5,IF(A16=AV6,BP6,IF(A16=AV7,BP7,IF(A16=AV8,BP8,"0"))))</f>
        <v>0</v>
      </c>
      <c r="AP16" s="121"/>
      <c r="AQ16" s="121">
        <f>SUM(AM16-AO16)</f>
        <v>0</v>
      </c>
      <c r="AR16" s="122"/>
      <c r="AS16" s="52"/>
      <c r="AT16" s="52"/>
      <c r="AU16" s="52"/>
      <c r="AV16" s="130" t="str">
        <f>A14</f>
        <v>Zucchi Rossana   -   Tennis Tavolo Coniolo</v>
      </c>
      <c r="AW16" s="131"/>
      <c r="BD16" s="2"/>
      <c r="BE16" s="2"/>
      <c r="BF16" s="2"/>
      <c r="BG16" s="2"/>
      <c r="BH16" s="2"/>
      <c r="BI16" s="2"/>
      <c r="BJ16" s="2"/>
      <c r="BK16" s="2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</row>
    <row r="17" spans="48:78" s="9" customFormat="1" ht="12">
      <c r="AV17" s="89"/>
      <c r="AW17" s="89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</row>
  </sheetData>
  <sheetProtection sheet="1" objects="1" scenarios="1"/>
  <mergeCells count="86">
    <mergeCell ref="CA3:CE3"/>
    <mergeCell ref="AV14:AW14"/>
    <mergeCell ref="A16:Y16"/>
    <mergeCell ref="A12:Y12"/>
    <mergeCell ref="A13:Y13"/>
    <mergeCell ref="A14:Y14"/>
    <mergeCell ref="A15:Y15"/>
    <mergeCell ref="D5:Q5"/>
    <mergeCell ref="S5:AF5"/>
    <mergeCell ref="D6:Q6"/>
    <mergeCell ref="S6:AF6"/>
    <mergeCell ref="D7:Q7"/>
    <mergeCell ref="S7:AF7"/>
    <mergeCell ref="D10:Q10"/>
    <mergeCell ref="S10:AF10"/>
    <mergeCell ref="D8:Q8"/>
    <mergeCell ref="S8:AF8"/>
    <mergeCell ref="D9:Q9"/>
    <mergeCell ref="S9:AF9"/>
    <mergeCell ref="AM13:AN13"/>
    <mergeCell ref="AO13:AP13"/>
    <mergeCell ref="AG4:AH4"/>
    <mergeCell ref="AI4:AJ4"/>
    <mergeCell ref="AK4:AL4"/>
    <mergeCell ref="AM4:AN4"/>
    <mergeCell ref="AG12:AH12"/>
    <mergeCell ref="AI12:AJ12"/>
    <mergeCell ref="AK12:AL12"/>
    <mergeCell ref="AM12:AN12"/>
    <mergeCell ref="Z13:AB13"/>
    <mergeCell ref="AC13:AD13"/>
    <mergeCell ref="AE13:AF13"/>
    <mergeCell ref="AG13:AH13"/>
    <mergeCell ref="AI13:AJ13"/>
    <mergeCell ref="AK13:AL13"/>
    <mergeCell ref="Z14:AB14"/>
    <mergeCell ref="AC14:AD14"/>
    <mergeCell ref="AE14:AF14"/>
    <mergeCell ref="AG14:AH14"/>
    <mergeCell ref="Z16:AB16"/>
    <mergeCell ref="AC16:AD16"/>
    <mergeCell ref="AE16:AF16"/>
    <mergeCell ref="AG16:AH16"/>
    <mergeCell ref="AI16:AJ16"/>
    <mergeCell ref="AK16:AL16"/>
    <mergeCell ref="AM16:AN16"/>
    <mergeCell ref="AK3:AN3"/>
    <mergeCell ref="AI15:AJ15"/>
    <mergeCell ref="AK15:AL15"/>
    <mergeCell ref="AM15:AN15"/>
    <mergeCell ref="AI14:AJ14"/>
    <mergeCell ref="AK14:AL14"/>
    <mergeCell ref="AM14:AN14"/>
    <mergeCell ref="A1:AR1"/>
    <mergeCell ref="A2:AR2"/>
    <mergeCell ref="R3:AH3"/>
    <mergeCell ref="A3:Q3"/>
    <mergeCell ref="Z12:AB12"/>
    <mergeCell ref="C4:AF4"/>
    <mergeCell ref="AO12:AP12"/>
    <mergeCell ref="AQ12:AR12"/>
    <mergeCell ref="AC12:AD12"/>
    <mergeCell ref="AE12:AF12"/>
    <mergeCell ref="AV15:AW15"/>
    <mergeCell ref="AV16:AW16"/>
    <mergeCell ref="AO15:AP15"/>
    <mergeCell ref="A11:AR11"/>
    <mergeCell ref="AQ15:AR15"/>
    <mergeCell ref="Z15:AB15"/>
    <mergeCell ref="AC15:AD15"/>
    <mergeCell ref="AE15:AF15"/>
    <mergeCell ref="AG15:AH15"/>
    <mergeCell ref="AQ13:AR13"/>
    <mergeCell ref="AO16:AP16"/>
    <mergeCell ref="AQ16:AR16"/>
    <mergeCell ref="AO4:AP4"/>
    <mergeCell ref="AQ4:AR4"/>
    <mergeCell ref="AO3:AR3"/>
    <mergeCell ref="AO14:AP14"/>
    <mergeCell ref="AQ14:AR14"/>
    <mergeCell ref="BL3:BN3"/>
    <mergeCell ref="BO3:BQ3"/>
    <mergeCell ref="BR3:BZ3"/>
    <mergeCell ref="BD3:BG3"/>
    <mergeCell ref="BH3:BK3"/>
    <mergeCell ref="AW3:BC3"/>
  </mergeCells>
  <printOptions/>
  <pageMargins left="0.2362204724409449" right="0.1968503937007874" top="0.31496062992125984" bottom="0.2362204724409449" header="0.31496062992125984" footer="0.2362204724409449"/>
  <pageSetup blackAndWhite="1" horizontalDpi="300" verticalDpi="300" orientation="portrait" paperSize="9" r:id="rId1"/>
  <headerFooter alignWithMargins="0">
    <oddFooter>&amp;C&amp;1#&amp;"TIM Sans"&amp;8&amp;K4472C4TIM - Uso Interno - Tutti i diritti riservati.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20"/>
  <sheetViews>
    <sheetView showGridLines="0" view="pageBreakPreview" zoomScale="60" zoomScaleNormal="50" zoomScalePageLayoutView="0" workbookViewId="0" topLeftCell="A1">
      <selection activeCell="A1" sqref="A1:IV20"/>
    </sheetView>
  </sheetViews>
  <sheetFormatPr defaultColWidth="9.140625" defaultRowHeight="12.75"/>
  <cols>
    <col min="1" max="1" width="27.28125" style="9" customWidth="1"/>
    <col min="2" max="3" width="18.7109375" style="9" customWidth="1"/>
    <col min="4" max="8" width="6.7109375" style="9" customWidth="1"/>
    <col min="9" max="9" width="6.7109375" style="91" customWidth="1"/>
    <col min="10" max="11" width="18.7109375" style="9" customWidth="1"/>
    <col min="12" max="16" width="6.7109375" style="9" customWidth="1"/>
    <col min="17" max="17" width="6.7109375" style="91" customWidth="1"/>
    <col min="18" max="19" width="18.7109375" style="9" customWidth="1"/>
    <col min="20" max="24" width="6.7109375" style="9" customWidth="1"/>
    <col min="25" max="25" width="6.7109375" style="91" customWidth="1"/>
    <col min="26" max="16384" width="9.140625" style="9" customWidth="1"/>
  </cols>
  <sheetData>
    <row r="1" spans="2:26" s="8" customFormat="1" ht="26.25" customHeight="1">
      <c r="B1" s="166" t="s">
        <v>0</v>
      </c>
      <c r="C1" s="166"/>
      <c r="D1" s="166"/>
      <c r="E1" s="166"/>
      <c r="F1" s="166"/>
      <c r="G1" s="166"/>
      <c r="H1" s="166"/>
      <c r="I1" s="166"/>
      <c r="J1" s="166" t="s">
        <v>0</v>
      </c>
      <c r="K1" s="166"/>
      <c r="L1" s="166"/>
      <c r="M1" s="166"/>
      <c r="N1" s="166"/>
      <c r="O1" s="166"/>
      <c r="P1" s="166"/>
      <c r="Q1" s="166"/>
      <c r="R1" s="166" t="s">
        <v>0</v>
      </c>
      <c r="S1" s="166"/>
      <c r="T1" s="166"/>
      <c r="U1" s="166"/>
      <c r="V1" s="166"/>
      <c r="W1" s="166"/>
      <c r="X1" s="166"/>
      <c r="Y1" s="166"/>
      <c r="Z1" s="9"/>
    </row>
    <row r="2" spans="1:25" s="8" customFormat="1" ht="26.25" customHeight="1" thickBot="1">
      <c r="A2" s="107" t="s">
        <v>94</v>
      </c>
      <c r="B2" s="165" t="s">
        <v>6</v>
      </c>
      <c r="C2" s="165"/>
      <c r="D2" s="165"/>
      <c r="E2" s="165"/>
      <c r="F2" s="165"/>
      <c r="G2" s="165"/>
      <c r="H2" s="165"/>
      <c r="I2" s="165"/>
      <c r="J2" s="165" t="s">
        <v>6</v>
      </c>
      <c r="K2" s="165"/>
      <c r="L2" s="165"/>
      <c r="M2" s="165"/>
      <c r="N2" s="165"/>
      <c r="O2" s="165"/>
      <c r="P2" s="165"/>
      <c r="Q2" s="165"/>
      <c r="R2" s="165" t="s">
        <v>6</v>
      </c>
      <c r="S2" s="165"/>
      <c r="T2" s="165"/>
      <c r="U2" s="165"/>
      <c r="V2" s="165"/>
      <c r="W2" s="165"/>
      <c r="X2" s="165"/>
      <c r="Y2" s="165"/>
    </row>
    <row r="3" spans="1:26" s="8" customFormat="1" ht="20.25" customHeight="1" thickBot="1">
      <c r="A3" s="106" t="str">
        <f>REPT(gironi!A5,1)</f>
        <v>1</v>
      </c>
      <c r="B3" s="170" t="str">
        <f>REPT(gironi!A3,1)</f>
        <v>Cat. UNDER 13 F</v>
      </c>
      <c r="C3" s="170"/>
      <c r="D3" s="170"/>
      <c r="E3" s="170" t="s">
        <v>86</v>
      </c>
      <c r="F3" s="170"/>
      <c r="G3" s="170"/>
      <c r="H3" s="57" t="s">
        <v>76</v>
      </c>
      <c r="I3" s="90" t="str">
        <f>A3</f>
        <v>1</v>
      </c>
      <c r="J3" s="170" t="str">
        <f>B3</f>
        <v>Cat. UNDER 13 F</v>
      </c>
      <c r="K3" s="170"/>
      <c r="L3" s="170"/>
      <c r="M3" s="170" t="str">
        <f>E3</f>
        <v>Girone Unico</v>
      </c>
      <c r="N3" s="170"/>
      <c r="O3" s="170"/>
      <c r="P3" s="57" t="s">
        <v>76</v>
      </c>
      <c r="Q3" s="90" t="str">
        <f>A3</f>
        <v>1</v>
      </c>
      <c r="R3" s="170" t="str">
        <f>J3</f>
        <v>Cat. UNDER 13 F</v>
      </c>
      <c r="S3" s="170"/>
      <c r="T3" s="170"/>
      <c r="U3" s="170" t="str">
        <f>M3</f>
        <v>Girone Unico</v>
      </c>
      <c r="V3" s="170"/>
      <c r="W3" s="170"/>
      <c r="X3" s="57" t="s">
        <v>76</v>
      </c>
      <c r="Y3" s="90" t="str">
        <f>A3</f>
        <v>1</v>
      </c>
      <c r="Z3" s="9"/>
    </row>
    <row r="4" spans="2:26" s="8" customFormat="1" ht="18" customHeight="1">
      <c r="B4" s="167" t="s">
        <v>31</v>
      </c>
      <c r="C4" s="120"/>
      <c r="D4" s="120"/>
      <c r="E4" s="120"/>
      <c r="F4" s="120"/>
      <c r="G4" s="168"/>
      <c r="H4" s="58" t="s">
        <v>75</v>
      </c>
      <c r="I4" s="92">
        <f>A12</f>
        <v>15</v>
      </c>
      <c r="J4" s="169" t="s">
        <v>32</v>
      </c>
      <c r="K4" s="169"/>
      <c r="L4" s="169"/>
      <c r="M4" s="169"/>
      <c r="N4" s="169"/>
      <c r="O4" s="169"/>
      <c r="P4" s="58" t="s">
        <v>75</v>
      </c>
      <c r="Q4" s="92">
        <f>A13</f>
        <v>0</v>
      </c>
      <c r="R4" s="168" t="s">
        <v>33</v>
      </c>
      <c r="S4" s="169"/>
      <c r="T4" s="169"/>
      <c r="U4" s="169"/>
      <c r="V4" s="169"/>
      <c r="W4" s="169"/>
      <c r="X4" s="58" t="s">
        <v>75</v>
      </c>
      <c r="Y4" s="92">
        <f>A14</f>
        <v>0</v>
      </c>
      <c r="Z4" s="9"/>
    </row>
    <row r="5" spans="1:26" s="8" customFormat="1" ht="20.25" customHeight="1" thickBot="1">
      <c r="A5" s="107" t="s">
        <v>96</v>
      </c>
      <c r="B5" s="171" t="s">
        <v>29</v>
      </c>
      <c r="C5" s="172"/>
      <c r="D5" s="46" t="s">
        <v>38</v>
      </c>
      <c r="E5" s="46" t="s">
        <v>39</v>
      </c>
      <c r="F5" s="46" t="s">
        <v>40</v>
      </c>
      <c r="G5" s="46" t="s">
        <v>41</v>
      </c>
      <c r="H5" s="46" t="s">
        <v>42</v>
      </c>
      <c r="I5" s="59" t="s">
        <v>43</v>
      </c>
      <c r="J5" s="171" t="s">
        <v>29</v>
      </c>
      <c r="K5" s="172"/>
      <c r="L5" s="46" t="s">
        <v>38</v>
      </c>
      <c r="M5" s="46" t="s">
        <v>39</v>
      </c>
      <c r="N5" s="46" t="s">
        <v>40</v>
      </c>
      <c r="O5" s="46" t="s">
        <v>41</v>
      </c>
      <c r="P5" s="46" t="s">
        <v>42</v>
      </c>
      <c r="Q5" s="59" t="s">
        <v>43</v>
      </c>
      <c r="R5" s="171" t="s">
        <v>29</v>
      </c>
      <c r="S5" s="172"/>
      <c r="T5" s="46" t="s">
        <v>38</v>
      </c>
      <c r="U5" s="46" t="s">
        <v>39</v>
      </c>
      <c r="V5" s="46" t="s">
        <v>40</v>
      </c>
      <c r="W5" s="46" t="s">
        <v>41</v>
      </c>
      <c r="X5" s="46" t="s">
        <v>42</v>
      </c>
      <c r="Y5" s="59" t="s">
        <v>43</v>
      </c>
      <c r="Z5" s="9"/>
    </row>
    <row r="6" spans="1:26" s="8" customFormat="1" ht="30" customHeight="1" thickBot="1">
      <c r="A6" s="108" t="str">
        <f>REPT(gironi!D5,1)</f>
        <v>Fettolini Greta   -   Pol. Oratorio Pian Camuno A.S.D.</v>
      </c>
      <c r="B6" s="60"/>
      <c r="C6" s="60"/>
      <c r="D6" s="61"/>
      <c r="E6" s="61"/>
      <c r="F6" s="61"/>
      <c r="G6" s="61"/>
      <c r="H6" s="61"/>
      <c r="I6" s="60"/>
      <c r="J6" s="60"/>
      <c r="K6" s="60"/>
      <c r="L6" s="61"/>
      <c r="M6" s="61"/>
      <c r="N6" s="61"/>
      <c r="O6" s="61"/>
      <c r="P6" s="61"/>
      <c r="Q6" s="60"/>
      <c r="R6" s="60"/>
      <c r="S6" s="60"/>
      <c r="T6" s="61"/>
      <c r="U6" s="61"/>
      <c r="V6" s="61"/>
      <c r="W6" s="61"/>
      <c r="X6" s="61"/>
      <c r="Y6" s="60"/>
      <c r="Z6" s="9"/>
    </row>
    <row r="7" spans="1:26" s="8" customFormat="1" ht="30" customHeight="1" thickBot="1">
      <c r="A7" s="108" t="str">
        <f>REPT(gironi!D6,1)</f>
        <v>Zucchi Rossana   -   Tennis Tavolo Coniolo</v>
      </c>
      <c r="B7" s="173" t="str">
        <f>A6</f>
        <v>Fettolini Greta   -   Pol. Oratorio Pian Camuno A.S.D.</v>
      </c>
      <c r="C7" s="174"/>
      <c r="D7" s="62"/>
      <c r="E7" s="62"/>
      <c r="F7" s="63"/>
      <c r="G7" s="64"/>
      <c r="H7" s="64"/>
      <c r="I7" s="65"/>
      <c r="J7" s="175" t="str">
        <f>A7</f>
        <v>Zucchi Rossana   -   Tennis Tavolo Coniolo</v>
      </c>
      <c r="K7" s="174"/>
      <c r="L7" s="62"/>
      <c r="M7" s="62"/>
      <c r="N7" s="63"/>
      <c r="O7" s="64"/>
      <c r="P7" s="64"/>
      <c r="Q7" s="65"/>
      <c r="R7" s="175" t="str">
        <f>A8</f>
        <v>Consolandi Maria   -   Tennis Tavolo Coniolo</v>
      </c>
      <c r="S7" s="174"/>
      <c r="T7" s="62"/>
      <c r="U7" s="62"/>
      <c r="V7" s="63"/>
      <c r="W7" s="64"/>
      <c r="X7" s="64"/>
      <c r="Y7" s="65"/>
      <c r="Z7" s="9"/>
    </row>
    <row r="8" spans="1:26" s="8" customFormat="1" ht="30" customHeight="1" thickBot="1">
      <c r="A8" s="108" t="str">
        <f>REPT(gironi!D7,1)</f>
        <v>Consolandi Maria   -   Tennis Tavolo Coniolo</v>
      </c>
      <c r="B8" s="173" t="str">
        <f>A8</f>
        <v>Consolandi Maria   -   Tennis Tavolo Coniolo</v>
      </c>
      <c r="C8" s="174"/>
      <c r="D8" s="62"/>
      <c r="E8" s="62"/>
      <c r="F8" s="63"/>
      <c r="G8" s="64"/>
      <c r="H8" s="64"/>
      <c r="I8" s="65"/>
      <c r="J8" s="175" t="str">
        <f>A9</f>
        <v>Bonfadini Martina   -   Tennis Tavolo Coniolo</v>
      </c>
      <c r="K8" s="174"/>
      <c r="L8" s="62"/>
      <c r="M8" s="62"/>
      <c r="N8" s="63"/>
      <c r="O8" s="64"/>
      <c r="P8" s="64"/>
      <c r="Q8" s="65"/>
      <c r="R8" s="175" t="str">
        <f>A7</f>
        <v>Zucchi Rossana   -   Tennis Tavolo Coniolo</v>
      </c>
      <c r="S8" s="174"/>
      <c r="T8" s="62"/>
      <c r="U8" s="62"/>
      <c r="V8" s="63"/>
      <c r="W8" s="64"/>
      <c r="X8" s="64"/>
      <c r="Y8" s="65"/>
      <c r="Z8" s="9"/>
    </row>
    <row r="9" spans="1:26" s="8" customFormat="1" ht="30" customHeight="1" thickBot="1">
      <c r="A9" s="108" t="str">
        <f>REPT(gironi!D8,1)</f>
        <v>Bonfadini Martina   -   Tennis Tavolo Coniolo</v>
      </c>
      <c r="B9" s="93" t="s">
        <v>48</v>
      </c>
      <c r="C9" s="177" t="str">
        <f>A9</f>
        <v>Bonfadini Martina   -   Tennis Tavolo Coniolo</v>
      </c>
      <c r="D9" s="177"/>
      <c r="E9" s="177"/>
      <c r="F9" s="177"/>
      <c r="G9" s="104"/>
      <c r="H9" s="176" t="s">
        <v>93</v>
      </c>
      <c r="I9" s="176"/>
      <c r="J9" s="93" t="s">
        <v>48</v>
      </c>
      <c r="K9" s="177" t="str">
        <f>A8</f>
        <v>Consolandi Maria   -   Tennis Tavolo Coniolo</v>
      </c>
      <c r="L9" s="177"/>
      <c r="M9" s="177"/>
      <c r="N9" s="177"/>
      <c r="O9" s="104"/>
      <c r="P9" s="176" t="s">
        <v>93</v>
      </c>
      <c r="Q9" s="176"/>
      <c r="R9" s="93" t="s">
        <v>48</v>
      </c>
      <c r="S9" s="177" t="str">
        <f>A6</f>
        <v>Fettolini Greta   -   Pol. Oratorio Pian Camuno A.S.D.</v>
      </c>
      <c r="T9" s="177"/>
      <c r="U9" s="177"/>
      <c r="V9" s="177"/>
      <c r="W9" s="104"/>
      <c r="X9" s="176" t="s">
        <v>93</v>
      </c>
      <c r="Y9" s="176"/>
      <c r="Z9" s="9"/>
    </row>
    <row r="10" spans="2:26" s="8" customFormat="1" ht="30" customHeight="1">
      <c r="B10" s="38" t="s">
        <v>49</v>
      </c>
      <c r="C10" s="179">
        <f>IF(I7&gt;I8,B7,IF(I7&lt;I8,B8,""))</f>
      </c>
      <c r="D10" s="179"/>
      <c r="E10" s="179"/>
      <c r="F10" s="179"/>
      <c r="G10" s="105"/>
      <c r="H10" s="178"/>
      <c r="I10" s="178"/>
      <c r="J10" s="38" t="s">
        <v>49</v>
      </c>
      <c r="K10" s="179">
        <f>IF(Q7&gt;Q8,J7,IF(Q7&lt;Q8,J8,""))</f>
      </c>
      <c r="L10" s="179"/>
      <c r="M10" s="179"/>
      <c r="N10" s="179"/>
      <c r="O10" s="105"/>
      <c r="P10" s="178"/>
      <c r="Q10" s="178"/>
      <c r="R10" s="38" t="s">
        <v>49</v>
      </c>
      <c r="S10" s="179">
        <f>IF(Y7&gt;Y8,R7,IF(Y7&lt;Y8,R8,""))</f>
      </c>
      <c r="T10" s="179"/>
      <c r="U10" s="179"/>
      <c r="V10" s="179"/>
      <c r="W10" s="105"/>
      <c r="X10" s="178"/>
      <c r="Y10" s="178"/>
      <c r="Z10" s="9"/>
    </row>
    <row r="11" spans="1:26" s="8" customFormat="1" ht="26.25" customHeight="1" thickBot="1">
      <c r="A11" s="107" t="s">
        <v>95</v>
      </c>
      <c r="B11" s="166" t="s">
        <v>0</v>
      </c>
      <c r="C11" s="166"/>
      <c r="D11" s="166"/>
      <c r="E11" s="166"/>
      <c r="F11" s="166"/>
      <c r="G11" s="166"/>
      <c r="H11" s="166"/>
      <c r="I11" s="166"/>
      <c r="J11" s="166" t="s">
        <v>0</v>
      </c>
      <c r="K11" s="166"/>
      <c r="L11" s="166"/>
      <c r="M11" s="166"/>
      <c r="N11" s="166"/>
      <c r="O11" s="166"/>
      <c r="P11" s="166"/>
      <c r="Q11" s="166"/>
      <c r="R11" s="166" t="s">
        <v>0</v>
      </c>
      <c r="S11" s="166"/>
      <c r="T11" s="166"/>
      <c r="U11" s="166"/>
      <c r="V11" s="166"/>
      <c r="W11" s="166"/>
      <c r="X11" s="166"/>
      <c r="Y11" s="166"/>
      <c r="Z11" s="38"/>
    </row>
    <row r="12" spans="1:26" s="8" customFormat="1" ht="26.25" customHeight="1" thickBot="1">
      <c r="A12" s="109">
        <f>gironi!B5</f>
        <v>15</v>
      </c>
      <c r="B12" s="165" t="s">
        <v>6</v>
      </c>
      <c r="C12" s="165"/>
      <c r="D12" s="165"/>
      <c r="E12" s="165"/>
      <c r="F12" s="165"/>
      <c r="G12" s="165"/>
      <c r="H12" s="165"/>
      <c r="I12" s="165"/>
      <c r="J12" s="165" t="s">
        <v>6</v>
      </c>
      <c r="K12" s="165"/>
      <c r="L12" s="165"/>
      <c r="M12" s="165"/>
      <c r="N12" s="165"/>
      <c r="O12" s="165"/>
      <c r="P12" s="165"/>
      <c r="Q12" s="165"/>
      <c r="R12" s="165" t="s">
        <v>6</v>
      </c>
      <c r="S12" s="165"/>
      <c r="T12" s="165"/>
      <c r="U12" s="165"/>
      <c r="V12" s="165"/>
      <c r="W12" s="165"/>
      <c r="X12" s="165"/>
      <c r="Y12" s="165"/>
      <c r="Z12" s="38"/>
    </row>
    <row r="13" spans="1:26" s="8" customFormat="1" ht="20.25" customHeight="1" thickBot="1">
      <c r="A13" s="109">
        <f>gironi!B6</f>
        <v>0</v>
      </c>
      <c r="B13" s="170" t="str">
        <f>B3</f>
        <v>Cat. UNDER 13 F</v>
      </c>
      <c r="C13" s="170"/>
      <c r="D13" s="170"/>
      <c r="E13" s="170" t="str">
        <f>E3</f>
        <v>Girone Unico</v>
      </c>
      <c r="F13" s="170"/>
      <c r="G13" s="170"/>
      <c r="H13" s="57" t="s">
        <v>76</v>
      </c>
      <c r="I13" s="90" t="str">
        <f>A3</f>
        <v>1</v>
      </c>
      <c r="J13" s="170" t="str">
        <f>J3</f>
        <v>Cat. UNDER 13 F</v>
      </c>
      <c r="K13" s="170"/>
      <c r="L13" s="170"/>
      <c r="M13" s="170" t="str">
        <f>M3</f>
        <v>Girone Unico</v>
      </c>
      <c r="N13" s="170"/>
      <c r="O13" s="170"/>
      <c r="P13" s="57" t="s">
        <v>76</v>
      </c>
      <c r="Q13" s="90" t="str">
        <f>A3</f>
        <v>1</v>
      </c>
      <c r="R13" s="170" t="str">
        <f>R3</f>
        <v>Cat. UNDER 13 F</v>
      </c>
      <c r="S13" s="170"/>
      <c r="T13" s="170"/>
      <c r="U13" s="170" t="str">
        <f>U3</f>
        <v>Girone Unico</v>
      </c>
      <c r="V13" s="170"/>
      <c r="W13" s="170"/>
      <c r="X13" s="57" t="s">
        <v>76</v>
      </c>
      <c r="Y13" s="90" t="str">
        <f>A3</f>
        <v>1</v>
      </c>
      <c r="Z13" s="38"/>
    </row>
    <row r="14" spans="1:26" s="8" customFormat="1" ht="20.25" customHeight="1" thickBot="1">
      <c r="A14" s="109">
        <f>gironi!B7</f>
        <v>0</v>
      </c>
      <c r="B14" s="169" t="s">
        <v>50</v>
      </c>
      <c r="C14" s="169"/>
      <c r="D14" s="169"/>
      <c r="E14" s="169"/>
      <c r="F14" s="169"/>
      <c r="G14" s="169"/>
      <c r="H14" s="58" t="s">
        <v>75</v>
      </c>
      <c r="I14" s="92">
        <f>A15</f>
        <v>0</v>
      </c>
      <c r="J14" s="168" t="s">
        <v>51</v>
      </c>
      <c r="K14" s="169"/>
      <c r="L14" s="169"/>
      <c r="M14" s="169"/>
      <c r="N14" s="169"/>
      <c r="O14" s="169"/>
      <c r="P14" s="58" t="s">
        <v>75</v>
      </c>
      <c r="Q14" s="92">
        <f>A16</f>
        <v>0</v>
      </c>
      <c r="R14" s="168" t="s">
        <v>52</v>
      </c>
      <c r="S14" s="169"/>
      <c r="T14" s="169"/>
      <c r="U14" s="169"/>
      <c r="V14" s="169"/>
      <c r="W14" s="169"/>
      <c r="X14" s="58" t="s">
        <v>75</v>
      </c>
      <c r="Y14" s="92">
        <f>A17</f>
        <v>0</v>
      </c>
      <c r="Z14" s="38"/>
    </row>
    <row r="15" spans="1:26" s="8" customFormat="1" ht="20.25" customHeight="1" thickBot="1">
      <c r="A15" s="109">
        <f>gironi!B8</f>
        <v>0</v>
      </c>
      <c r="B15" s="180" t="s">
        <v>29</v>
      </c>
      <c r="C15" s="172"/>
      <c r="D15" s="46" t="s">
        <v>38</v>
      </c>
      <c r="E15" s="46" t="s">
        <v>39</v>
      </c>
      <c r="F15" s="46" t="s">
        <v>40</v>
      </c>
      <c r="G15" s="46" t="s">
        <v>41</v>
      </c>
      <c r="H15" s="46" t="s">
        <v>42</v>
      </c>
      <c r="I15" s="59" t="s">
        <v>43</v>
      </c>
      <c r="J15" s="171" t="s">
        <v>29</v>
      </c>
      <c r="K15" s="172"/>
      <c r="L15" s="46" t="s">
        <v>38</v>
      </c>
      <c r="M15" s="46" t="s">
        <v>39</v>
      </c>
      <c r="N15" s="46" t="s">
        <v>40</v>
      </c>
      <c r="O15" s="46" t="s">
        <v>41</v>
      </c>
      <c r="P15" s="46" t="s">
        <v>42</v>
      </c>
      <c r="Q15" s="59" t="s">
        <v>43</v>
      </c>
      <c r="R15" s="171" t="s">
        <v>29</v>
      </c>
      <c r="S15" s="172"/>
      <c r="T15" s="46" t="s">
        <v>38</v>
      </c>
      <c r="U15" s="46" t="s">
        <v>39</v>
      </c>
      <c r="V15" s="46" t="s">
        <v>40</v>
      </c>
      <c r="W15" s="46" t="s">
        <v>41</v>
      </c>
      <c r="X15" s="46" t="s">
        <v>42</v>
      </c>
      <c r="Y15" s="59" t="s">
        <v>43</v>
      </c>
      <c r="Z15" s="38"/>
    </row>
    <row r="16" spans="1:26" s="8" customFormat="1" ht="30" customHeight="1" thickBot="1">
      <c r="A16" s="109">
        <f>gironi!B9</f>
        <v>0</v>
      </c>
      <c r="B16" s="60"/>
      <c r="C16" s="60"/>
      <c r="D16" s="61"/>
      <c r="E16" s="61"/>
      <c r="F16" s="61"/>
      <c r="G16" s="61"/>
      <c r="H16" s="61"/>
      <c r="I16" s="60"/>
      <c r="J16" s="60"/>
      <c r="K16" s="60"/>
      <c r="L16" s="61"/>
      <c r="M16" s="61"/>
      <c r="N16" s="61"/>
      <c r="O16" s="61"/>
      <c r="P16" s="61"/>
      <c r="Q16" s="60"/>
      <c r="R16" s="60"/>
      <c r="S16" s="60"/>
      <c r="T16" s="61"/>
      <c r="U16" s="61"/>
      <c r="V16" s="61"/>
      <c r="W16" s="61"/>
      <c r="X16" s="61"/>
      <c r="Y16" s="60"/>
      <c r="Z16" s="38"/>
    </row>
    <row r="17" spans="1:26" s="8" customFormat="1" ht="30" customHeight="1" thickBot="1">
      <c r="A17" s="109">
        <f>gironi!B10</f>
        <v>0</v>
      </c>
      <c r="B17" s="173" t="str">
        <f>A9</f>
        <v>Bonfadini Martina   -   Tennis Tavolo Coniolo</v>
      </c>
      <c r="C17" s="174"/>
      <c r="D17" s="62"/>
      <c r="E17" s="62"/>
      <c r="F17" s="63"/>
      <c r="G17" s="64"/>
      <c r="H17" s="64"/>
      <c r="I17" s="65"/>
      <c r="J17" s="175" t="str">
        <f>A7</f>
        <v>Zucchi Rossana   -   Tennis Tavolo Coniolo</v>
      </c>
      <c r="K17" s="174"/>
      <c r="L17" s="62"/>
      <c r="M17" s="62"/>
      <c r="N17" s="63"/>
      <c r="O17" s="64"/>
      <c r="P17" s="64"/>
      <c r="Q17" s="65"/>
      <c r="R17" s="175" t="str">
        <f>A8</f>
        <v>Consolandi Maria   -   Tennis Tavolo Coniolo</v>
      </c>
      <c r="S17" s="174"/>
      <c r="T17" s="62"/>
      <c r="U17" s="62"/>
      <c r="V17" s="63"/>
      <c r="W17" s="64"/>
      <c r="X17" s="64"/>
      <c r="Y17" s="65"/>
      <c r="Z17" s="38"/>
    </row>
    <row r="18" spans="2:26" s="8" customFormat="1" ht="30" customHeight="1">
      <c r="B18" s="175" t="str">
        <f>A6</f>
        <v>Fettolini Greta   -   Pol. Oratorio Pian Camuno A.S.D.</v>
      </c>
      <c r="C18" s="174"/>
      <c r="D18" s="62"/>
      <c r="E18" s="62"/>
      <c r="F18" s="63"/>
      <c r="G18" s="64"/>
      <c r="H18" s="64"/>
      <c r="I18" s="65"/>
      <c r="J18" s="175" t="str">
        <f>A6</f>
        <v>Fettolini Greta   -   Pol. Oratorio Pian Camuno A.S.D.</v>
      </c>
      <c r="K18" s="174"/>
      <c r="L18" s="62"/>
      <c r="M18" s="62"/>
      <c r="N18" s="63"/>
      <c r="O18" s="64"/>
      <c r="P18" s="64"/>
      <c r="Q18" s="65"/>
      <c r="R18" s="175" t="str">
        <f>A9</f>
        <v>Bonfadini Martina   -   Tennis Tavolo Coniolo</v>
      </c>
      <c r="S18" s="174"/>
      <c r="T18" s="62"/>
      <c r="U18" s="62"/>
      <c r="V18" s="63"/>
      <c r="W18" s="64"/>
      <c r="X18" s="64"/>
      <c r="Y18" s="65"/>
      <c r="Z18" s="38"/>
    </row>
    <row r="19" spans="2:26" s="8" customFormat="1" ht="30" customHeight="1">
      <c r="B19" s="93" t="s">
        <v>48</v>
      </c>
      <c r="C19" s="177" t="str">
        <f>A7</f>
        <v>Zucchi Rossana   -   Tennis Tavolo Coniolo</v>
      </c>
      <c r="D19" s="177"/>
      <c r="E19" s="177"/>
      <c r="F19" s="177"/>
      <c r="G19" s="104"/>
      <c r="H19" s="176" t="s">
        <v>93</v>
      </c>
      <c r="I19" s="176"/>
      <c r="J19" s="93" t="s">
        <v>48</v>
      </c>
      <c r="K19" s="177" t="str">
        <f>A8</f>
        <v>Consolandi Maria   -   Tennis Tavolo Coniolo</v>
      </c>
      <c r="L19" s="177"/>
      <c r="M19" s="177"/>
      <c r="N19" s="177"/>
      <c r="O19" s="104"/>
      <c r="P19" s="176" t="s">
        <v>93</v>
      </c>
      <c r="Q19" s="176"/>
      <c r="R19" s="93" t="s">
        <v>48</v>
      </c>
      <c r="S19" s="177" t="str">
        <f>A6</f>
        <v>Fettolini Greta   -   Pol. Oratorio Pian Camuno A.S.D.</v>
      </c>
      <c r="T19" s="177"/>
      <c r="U19" s="177"/>
      <c r="V19" s="177"/>
      <c r="W19" s="104"/>
      <c r="X19" s="176" t="s">
        <v>93</v>
      </c>
      <c r="Y19" s="176"/>
      <c r="Z19" s="38"/>
    </row>
    <row r="20" spans="2:26" s="8" customFormat="1" ht="30" customHeight="1">
      <c r="B20" s="38" t="s">
        <v>49</v>
      </c>
      <c r="C20" s="179">
        <f>IF(I17&gt;I18,B17,IF(I17&lt;I18,B18,""))</f>
      </c>
      <c r="D20" s="179"/>
      <c r="E20" s="179"/>
      <c r="F20" s="179"/>
      <c r="G20" s="105"/>
      <c r="H20" s="178"/>
      <c r="I20" s="178"/>
      <c r="J20" s="38" t="s">
        <v>49</v>
      </c>
      <c r="K20" s="179">
        <f>IF(Q17&gt;Q18,J17,IF(Q17&lt;Q18,J18,""))</f>
      </c>
      <c r="L20" s="179"/>
      <c r="M20" s="179"/>
      <c r="N20" s="179"/>
      <c r="O20" s="105"/>
      <c r="P20" s="178"/>
      <c r="Q20" s="178"/>
      <c r="R20" s="38" t="s">
        <v>49</v>
      </c>
      <c r="S20" s="179">
        <f>IF(Y17&gt;Y18,R17,IF(Y17&lt;Y18,R18,""))</f>
      </c>
      <c r="T20" s="179"/>
      <c r="U20" s="179"/>
      <c r="V20" s="179"/>
      <c r="W20" s="105"/>
      <c r="X20" s="178"/>
      <c r="Y20" s="178"/>
      <c r="Z20" s="38"/>
    </row>
  </sheetData>
  <sheetProtection sheet="1" objects="1" scenarios="1"/>
  <mergeCells count="72">
    <mergeCell ref="C20:F20"/>
    <mergeCell ref="H20:I20"/>
    <mergeCell ref="K20:N20"/>
    <mergeCell ref="P20:Q20"/>
    <mergeCell ref="S20:V20"/>
    <mergeCell ref="X20:Y20"/>
    <mergeCell ref="R17:S17"/>
    <mergeCell ref="B18:C18"/>
    <mergeCell ref="K19:N19"/>
    <mergeCell ref="P19:Q19"/>
    <mergeCell ref="C19:F19"/>
    <mergeCell ref="H19:I19"/>
    <mergeCell ref="S19:V19"/>
    <mergeCell ref="J17:K17"/>
    <mergeCell ref="X19:Y19"/>
    <mergeCell ref="J18:K18"/>
    <mergeCell ref="R18:S18"/>
    <mergeCell ref="B14:G14"/>
    <mergeCell ref="J14:O14"/>
    <mergeCell ref="R14:W14"/>
    <mergeCell ref="B15:C15"/>
    <mergeCell ref="J15:K15"/>
    <mergeCell ref="R15:S15"/>
    <mergeCell ref="B17:C17"/>
    <mergeCell ref="B12:I12"/>
    <mergeCell ref="J12:Q12"/>
    <mergeCell ref="R12:Y12"/>
    <mergeCell ref="B13:D13"/>
    <mergeCell ref="E13:G13"/>
    <mergeCell ref="J13:L13"/>
    <mergeCell ref="M13:O13"/>
    <mergeCell ref="R13:T13"/>
    <mergeCell ref="U13:W13"/>
    <mergeCell ref="P10:Q10"/>
    <mergeCell ref="S9:V9"/>
    <mergeCell ref="B11:I11"/>
    <mergeCell ref="J11:Q11"/>
    <mergeCell ref="R11:Y11"/>
    <mergeCell ref="C10:F10"/>
    <mergeCell ref="H10:I10"/>
    <mergeCell ref="K10:N10"/>
    <mergeCell ref="S10:V10"/>
    <mergeCell ref="X10:Y10"/>
    <mergeCell ref="X9:Y9"/>
    <mergeCell ref="B8:C8"/>
    <mergeCell ref="J8:K8"/>
    <mergeCell ref="H9:I9"/>
    <mergeCell ref="C9:F9"/>
    <mergeCell ref="R8:S8"/>
    <mergeCell ref="K9:N9"/>
    <mergeCell ref="P9:Q9"/>
    <mergeCell ref="B5:C5"/>
    <mergeCell ref="J5:K5"/>
    <mergeCell ref="R5:S5"/>
    <mergeCell ref="B7:C7"/>
    <mergeCell ref="J7:K7"/>
    <mergeCell ref="R7:S7"/>
    <mergeCell ref="B4:G4"/>
    <mergeCell ref="J4:O4"/>
    <mergeCell ref="R4:W4"/>
    <mergeCell ref="M3:O3"/>
    <mergeCell ref="R3:T3"/>
    <mergeCell ref="U3:W3"/>
    <mergeCell ref="B3:D3"/>
    <mergeCell ref="E3:G3"/>
    <mergeCell ref="J3:L3"/>
    <mergeCell ref="B2:I2"/>
    <mergeCell ref="J2:Q2"/>
    <mergeCell ref="R2:Y2"/>
    <mergeCell ref="B1:I1"/>
    <mergeCell ref="J1:Q1"/>
    <mergeCell ref="R1:Y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geOrder="overThenDown" paperSize="11" r:id="rId1"/>
  <headerFooter alignWithMargins="0">
    <oddFooter>&amp;C&amp;1#&amp;"TIM Sans"&amp;8&amp;K4472C4TIM - Uso Interno - Tutti i diritti riservati.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SPORTIVO ITALIANO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</dc:creator>
  <cp:keywords/>
  <dc:description/>
  <cp:lastModifiedBy>Ramazzini Gianfranco</cp:lastModifiedBy>
  <cp:lastPrinted>2009-12-08T15:58:24Z</cp:lastPrinted>
  <dcterms:created xsi:type="dcterms:W3CDTF">2005-10-22T07:21:53Z</dcterms:created>
  <dcterms:modified xsi:type="dcterms:W3CDTF">2021-11-19T10:34:35Z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986fb0-3baa-42d2-89d5-89f9b25e6ac9_Enabled">
    <vt:lpwstr>true</vt:lpwstr>
  </property>
  <property fmtid="{D5CDD505-2E9C-101B-9397-08002B2CF9AE}" pid="3" name="MSIP_Label_d6986fb0-3baa-42d2-89d5-89f9b25e6ac9_SetDate">
    <vt:lpwstr>2021-11-19T10:34:33Z</vt:lpwstr>
  </property>
  <property fmtid="{D5CDD505-2E9C-101B-9397-08002B2CF9AE}" pid="4" name="MSIP_Label_d6986fb0-3baa-42d2-89d5-89f9b25e6ac9_Method">
    <vt:lpwstr>Standard</vt:lpwstr>
  </property>
  <property fmtid="{D5CDD505-2E9C-101B-9397-08002B2CF9AE}" pid="5" name="MSIP_Label_d6986fb0-3baa-42d2-89d5-89f9b25e6ac9_Name">
    <vt:lpwstr>Uso Interno</vt:lpwstr>
  </property>
  <property fmtid="{D5CDD505-2E9C-101B-9397-08002B2CF9AE}" pid="6" name="MSIP_Label_d6986fb0-3baa-42d2-89d5-89f9b25e6ac9_SiteId">
    <vt:lpwstr>6815f468-021c-48f2-a6b2-d65c8e979dfb</vt:lpwstr>
  </property>
  <property fmtid="{D5CDD505-2E9C-101B-9397-08002B2CF9AE}" pid="7" name="MSIP_Label_d6986fb0-3baa-42d2-89d5-89f9b25e6ac9_ActionId">
    <vt:lpwstr>357dd40f-48b2-4d00-ba4e-d863a407f9fc</vt:lpwstr>
  </property>
  <property fmtid="{D5CDD505-2E9C-101B-9397-08002B2CF9AE}" pid="8" name="MSIP_Label_d6986fb0-3baa-42d2-89d5-89f9b25e6ac9_ContentBits">
    <vt:lpwstr>2</vt:lpwstr>
  </property>
</Properties>
</file>