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120" windowHeight="5900" tabRatio="794" activeTab="1"/>
  </bookViews>
  <sheets>
    <sheet name="lista di qualificazione" sheetId="1" r:id="rId1"/>
    <sheet name="gironi" sheetId="2" r:id="rId2"/>
    <sheet name="referti girone" sheetId="3" r:id="rId3"/>
    <sheet name="tabellone eliminazione" sheetId="4" r:id="rId4"/>
    <sheet name="referti tabellone" sheetId="5" r:id="rId5"/>
    <sheet name="Classifica finale" sheetId="6" r:id="rId6"/>
  </sheets>
  <definedNames>
    <definedName name="_xlfn.SINGLE" hidden="1">#NAME?</definedName>
    <definedName name="_xlnm.Print_Area" localSheetId="1">'gironi'!$A$1:$AR$25</definedName>
    <definedName name="_xlnm.Print_Area" localSheetId="3">'tabellone eliminazione'!$AB$1:$AS$28</definedName>
  </definedNames>
  <calcPr fullCalcOnLoad="1"/>
</workbook>
</file>

<file path=xl/sharedStrings.xml><?xml version="1.0" encoding="utf-8"?>
<sst xmlns="http://schemas.openxmlformats.org/spreadsheetml/2006/main" count="325" uniqueCount="101">
  <si>
    <t>Centro Sportivo Italiano</t>
  </si>
  <si>
    <t>Commissione Tecnica Nazionale</t>
  </si>
  <si>
    <t>partite vinte</t>
  </si>
  <si>
    <t>partite perse</t>
  </si>
  <si>
    <t>set</t>
  </si>
  <si>
    <t>punti</t>
  </si>
  <si>
    <t>funzioni classifica</t>
  </si>
  <si>
    <t>PART 1</t>
  </si>
  <si>
    <t>PART.2</t>
  </si>
  <si>
    <t>PART.3</t>
  </si>
  <si>
    <t>PUNTI classifica</t>
  </si>
  <si>
    <t>part 1</t>
  </si>
  <si>
    <t>part 2</t>
  </si>
  <si>
    <t>part 3</t>
  </si>
  <si>
    <t>tot vinte</t>
  </si>
  <si>
    <t>part3</t>
  </si>
  <si>
    <t>tot perse</t>
  </si>
  <si>
    <t>set vinti</t>
  </si>
  <si>
    <t>set persi</t>
  </si>
  <si>
    <t>diff set</t>
  </si>
  <si>
    <t>punti vinti</t>
  </si>
  <si>
    <t>punti persi</t>
  </si>
  <si>
    <t>diff punti</t>
  </si>
  <si>
    <t>Giocatori</t>
  </si>
  <si>
    <t>Classifica</t>
  </si>
  <si>
    <t>Partita N° 1</t>
  </si>
  <si>
    <t>Partita N° 2</t>
  </si>
  <si>
    <t>Partita N° 3</t>
  </si>
  <si>
    <t>A</t>
  </si>
  <si>
    <t>B</t>
  </si>
  <si>
    <t>C</t>
  </si>
  <si>
    <t>1°</t>
  </si>
  <si>
    <t>2°</t>
  </si>
  <si>
    <t>3°</t>
  </si>
  <si>
    <t>4°</t>
  </si>
  <si>
    <t>5°</t>
  </si>
  <si>
    <t>Risultato</t>
  </si>
  <si>
    <t>Primo classificato</t>
  </si>
  <si>
    <t>Secondo classificato</t>
  </si>
  <si>
    <t>Terzo classificato</t>
  </si>
  <si>
    <t>Arbitro</t>
  </si>
  <si>
    <t>Vincitore</t>
  </si>
  <si>
    <t>-</t>
  </si>
  <si>
    <t>Giocatore</t>
  </si>
  <si>
    <t>Punti</t>
  </si>
  <si>
    <t>PV</t>
  </si>
  <si>
    <t>PP</t>
  </si>
  <si>
    <t>Diff. Punti</t>
  </si>
  <si>
    <t>1° set</t>
  </si>
  <si>
    <t>2° set</t>
  </si>
  <si>
    <t>3° set</t>
  </si>
  <si>
    <t>4° set</t>
  </si>
  <si>
    <t>5° set</t>
  </si>
  <si>
    <t>ris.</t>
  </si>
  <si>
    <t>V</t>
  </si>
  <si>
    <t>P</t>
  </si>
  <si>
    <t>SV</t>
  </si>
  <si>
    <t>SP</t>
  </si>
  <si>
    <t>Incontri</t>
  </si>
  <si>
    <t>Funzioni Partite</t>
  </si>
  <si>
    <t>1° in Classifica Generale</t>
  </si>
  <si>
    <t>2° in Classifica Generale</t>
  </si>
  <si>
    <t>3° in Classifica Generale</t>
  </si>
  <si>
    <t>4° in Classifica Generale</t>
  </si>
  <si>
    <t>5° in Classifica Generale</t>
  </si>
  <si>
    <t>6° in Classifica Generale</t>
  </si>
  <si>
    <t>SEMIFINALI</t>
  </si>
  <si>
    <t>FINALISSIMA</t>
  </si>
  <si>
    <t>ELENCO PARTITE</t>
  </si>
  <si>
    <t>SEMIFINALE</t>
  </si>
  <si>
    <t>FINALE</t>
  </si>
  <si>
    <t>Semifinale N° 1</t>
  </si>
  <si>
    <t>Semifinale N° 2</t>
  </si>
  <si>
    <t>Finale 1 / 2° Posto</t>
  </si>
  <si>
    <t>Tav.</t>
  </si>
  <si>
    <t>Ora</t>
  </si>
  <si>
    <t>Tavolo</t>
  </si>
  <si>
    <t>Girone 1</t>
  </si>
  <si>
    <t>Girone 2</t>
  </si>
  <si>
    <t>conta set</t>
  </si>
  <si>
    <t>TOT</t>
  </si>
  <si>
    <t>2° cl</t>
  </si>
  <si>
    <t>3° cl</t>
  </si>
  <si>
    <t>set 1</t>
  </si>
  <si>
    <t>set 2</t>
  </si>
  <si>
    <t>set 3</t>
  </si>
  <si>
    <t>set 4</t>
  </si>
  <si>
    <t>set 5</t>
  </si>
  <si>
    <t>conta VC</t>
  </si>
  <si>
    <t>conta pc</t>
  </si>
  <si>
    <t>qualificati</t>
  </si>
  <si>
    <t>Pos.</t>
  </si>
  <si>
    <t>CLASSIFICA A FINALE</t>
  </si>
  <si>
    <t>punti clas</t>
  </si>
  <si>
    <t>Cat. UNDER 15 M</t>
  </si>
  <si>
    <t>Sandrini Luca   -   Tennis Tavolo Coniolo</t>
  </si>
  <si>
    <t>Giovio Alessio   -   Pol. Oratorio Pian Camuno A.S.D.</t>
  </si>
  <si>
    <t>Pezzotta Simone   -   Pol. Oratorio Pian Camuno A.S.D.</t>
  </si>
  <si>
    <t>Massoletti Elia   -   Pol. Oratorio Pian Camuno A.S.D.</t>
  </si>
  <si>
    <t>Galli Andrea   -   Tennis Tavolo Coniolo</t>
  </si>
  <si>
    <t>Durosini Manuel   -   CSI Oratorio Calcinato A.S.D.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</si>
</sst>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Comic Sans MS"/>
      <family val="4"/>
    </font>
    <font>
      <b/>
      <sz val="14"/>
      <name val="Berlin Sans FB Demi"/>
      <family val="2"/>
    </font>
    <font>
      <b/>
      <sz val="12"/>
      <name val="Berlin Sans FB Demi"/>
      <family val="2"/>
    </font>
    <font>
      <sz val="9"/>
      <name val="Arial"/>
      <family val="2"/>
    </font>
    <font>
      <b/>
      <sz val="18"/>
      <name val="Arial Black"/>
      <family val="2"/>
    </font>
    <font>
      <b/>
      <sz val="9"/>
      <name val="Arial"/>
      <family val="2"/>
    </font>
    <font>
      <b/>
      <sz val="16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wrapText="1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5" fillId="0" borderId="14" xfId="0" applyFont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33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 wrapText="1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 wrapText="1"/>
      <protection/>
    </xf>
    <xf numFmtId="2" fontId="0" fillId="0" borderId="32" xfId="0" applyNumberFormat="1" applyFont="1" applyBorder="1" applyAlignment="1" applyProtection="1">
      <alignment horizontal="center" vertical="center"/>
      <protection/>
    </xf>
    <xf numFmtId="2" fontId="0" fillId="0" borderId="17" xfId="0" applyNumberForma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center" vertical="center" wrapText="1"/>
      <protection/>
    </xf>
    <xf numFmtId="2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0" borderId="18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Border="1" applyAlignment="1" applyProtection="1">
      <alignment horizontal="center" vertical="center" wrapText="1"/>
      <protection/>
    </xf>
    <xf numFmtId="2" fontId="5" fillId="0" borderId="14" xfId="0" applyNumberFormat="1" applyFont="1" applyBorder="1" applyAlignment="1" applyProtection="1">
      <alignment horizontal="center" vertical="center" wrapText="1"/>
      <protection/>
    </xf>
    <xf numFmtId="2" fontId="0" fillId="0" borderId="17" xfId="0" applyNumberFormat="1" applyBorder="1" applyAlignment="1" applyProtection="1">
      <alignment/>
      <protection/>
    </xf>
    <xf numFmtId="2" fontId="0" fillId="0" borderId="16" xfId="0" applyNumberFormat="1" applyFill="1" applyBorder="1" applyAlignment="1" applyProtection="1">
      <alignment horizontal="center" vertical="center" wrapText="1"/>
      <protection/>
    </xf>
    <xf numFmtId="2" fontId="0" fillId="0" borderId="14" xfId="0" applyNumberFormat="1" applyFill="1" applyBorder="1" applyAlignment="1" applyProtection="1">
      <alignment horizontal="center" vertical="center" wrapText="1"/>
      <protection/>
    </xf>
    <xf numFmtId="2" fontId="0" fillId="0" borderId="18" xfId="0" applyNumberForma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/>
      <protection/>
    </xf>
    <xf numFmtId="2" fontId="0" fillId="0" borderId="0" xfId="0" applyNumberFormat="1" applyAlignment="1" applyProtection="1">
      <alignment horizontal="left" vertical="center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0" fillId="0" borderId="23" xfId="0" applyNumberFormat="1" applyBorder="1" applyAlignment="1" applyProtection="1">
      <alignment horizontal="left" vertical="center"/>
      <protection/>
    </xf>
    <xf numFmtId="0" fontId="0" fillId="0" borderId="25" xfId="0" applyNumberForma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0" fillId="33" borderId="34" xfId="0" applyFill="1" applyBorder="1" applyAlignment="1" applyProtection="1">
      <alignment horizontal="center" vertical="center"/>
      <protection locked="0"/>
    </xf>
    <xf numFmtId="2" fontId="0" fillId="33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 applyProtection="1">
      <alignment horizontal="center" vertical="center"/>
      <protection locked="0"/>
    </xf>
    <xf numFmtId="0" fontId="0" fillId="33" borderId="39" xfId="0" applyFont="1" applyFill="1" applyBorder="1" applyAlignment="1" applyProtection="1">
      <alignment horizontal="center" vertical="center"/>
      <protection locked="0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49" fontId="5" fillId="36" borderId="14" xfId="0" applyNumberFormat="1" applyFont="1" applyFill="1" applyBorder="1" applyAlignment="1" applyProtection="1">
      <alignment vertical="center" shrinkToFit="1"/>
      <protection/>
    </xf>
    <xf numFmtId="0" fontId="0" fillId="33" borderId="40" xfId="0" applyFill="1" applyBorder="1" applyAlignment="1" applyProtection="1">
      <alignment horizontal="center" vertical="center"/>
      <protection locked="0"/>
    </xf>
    <xf numFmtId="2" fontId="0" fillId="33" borderId="29" xfId="0" applyNumberForma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horizontal="center" vertical="center"/>
      <protection locked="0"/>
    </xf>
    <xf numFmtId="0" fontId="0" fillId="33" borderId="43" xfId="0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 applyProtection="1">
      <alignment horizontal="center" vertical="center"/>
      <protection locked="0"/>
    </xf>
    <xf numFmtId="1" fontId="0" fillId="35" borderId="14" xfId="0" applyNumberFormat="1" applyFill="1" applyBorder="1" applyAlignment="1" applyProtection="1">
      <alignment horizontal="center" vertical="center"/>
      <protection/>
    </xf>
    <xf numFmtId="1" fontId="0" fillId="36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 locked="0"/>
    </xf>
    <xf numFmtId="2" fontId="0" fillId="33" borderId="45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0" fillId="33" borderId="44" xfId="0" applyFont="1" applyFill="1" applyBorder="1" applyAlignment="1" applyProtection="1">
      <alignment horizontal="center" vertical="center"/>
      <protection locked="0"/>
    </xf>
    <xf numFmtId="0" fontId="0" fillId="33" borderId="48" xfId="0" applyFont="1" applyFill="1" applyBorder="1" applyAlignment="1" applyProtection="1">
      <alignment horizontal="center" vertical="center"/>
      <protection locked="0"/>
    </xf>
    <xf numFmtId="0" fontId="0" fillId="33" borderId="46" xfId="0" applyFont="1" applyFill="1" applyBorder="1" applyAlignment="1" applyProtection="1">
      <alignment horizontal="center" vertical="center"/>
      <protection locked="0"/>
    </xf>
    <xf numFmtId="0" fontId="0" fillId="33" borderId="49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33" borderId="50" xfId="0" applyFont="1" applyFill="1" applyBorder="1" applyAlignment="1" applyProtection="1">
      <alignment horizontal="center" vertical="center"/>
      <protection locked="0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51" xfId="0" applyNumberFormat="1" applyFill="1" applyBorder="1" applyAlignment="1" applyProtection="1">
      <alignment horizontal="center" vertical="center"/>
      <protection/>
    </xf>
    <xf numFmtId="1" fontId="0" fillId="0" borderId="32" xfId="0" applyNumberFormat="1" applyFill="1" applyBorder="1" applyAlignment="1" applyProtection="1">
      <alignment horizontal="center" vertical="center"/>
      <protection/>
    </xf>
    <xf numFmtId="1" fontId="0" fillId="0" borderId="52" xfId="0" applyNumberForma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9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2" fontId="3" fillId="0" borderId="14" xfId="0" applyNumberFormat="1" applyFont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center"/>
      <protection locked="0"/>
    </xf>
    <xf numFmtId="0" fontId="0" fillId="35" borderId="29" xfId="0" applyFill="1" applyBorder="1" applyAlignment="1" applyProtection="1">
      <alignment vertical="center"/>
      <protection locked="0"/>
    </xf>
    <xf numFmtId="0" fontId="0" fillId="37" borderId="53" xfId="0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2" fontId="11" fillId="33" borderId="26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2" fontId="11" fillId="33" borderId="11" xfId="0" applyNumberFormat="1" applyFont="1" applyFill="1" applyBorder="1" applyAlignment="1" applyProtection="1">
      <alignment horizontal="center" vertical="center"/>
      <protection locked="0"/>
    </xf>
    <xf numFmtId="0" fontId="11" fillId="33" borderId="54" xfId="0" applyFont="1" applyFill="1" applyBorder="1" applyAlignment="1" applyProtection="1">
      <alignment horizontal="center" vertical="center"/>
      <protection locked="0"/>
    </xf>
    <xf numFmtId="2" fontId="11" fillId="33" borderId="5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58" xfId="0" applyFont="1" applyBorder="1" applyAlignment="1" applyProtection="1">
      <alignment vertical="center" wrapText="1"/>
      <protection/>
    </xf>
    <xf numFmtId="0" fontId="11" fillId="0" borderId="59" xfId="0" applyFont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vertical="center" wrapText="1"/>
      <protection/>
    </xf>
    <xf numFmtId="0" fontId="11" fillId="0" borderId="11" xfId="0" applyFont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2" fillId="0" borderId="32" xfId="0" applyNumberFormat="1" applyFont="1" applyFill="1" applyBorder="1" applyAlignment="1" applyProtection="1">
      <alignment horizontal="right" vertical="center"/>
      <protection/>
    </xf>
    <xf numFmtId="0" fontId="11" fillId="0" borderId="60" xfId="0" applyFont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vertical="center" wrapText="1"/>
      <protection/>
    </xf>
    <xf numFmtId="0" fontId="11" fillId="0" borderId="55" xfId="0" applyFont="1" applyBorder="1" applyAlignment="1" applyProtection="1">
      <alignment vertical="center" wrapText="1"/>
      <protection/>
    </xf>
    <xf numFmtId="0" fontId="11" fillId="0" borderId="62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vertical="center"/>
      <protection/>
    </xf>
    <xf numFmtId="0" fontId="11" fillId="0" borderId="3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2" fontId="5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0" borderId="14" xfId="0" applyBorder="1" applyAlignment="1" applyProtection="1">
      <alignment vertical="center" wrapText="1"/>
      <protection/>
    </xf>
    <xf numFmtId="1" fontId="0" fillId="0" borderId="14" xfId="0" applyNumberFormat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7" fillId="36" borderId="16" xfId="0" applyFont="1" applyFill="1" applyBorder="1" applyAlignment="1" applyProtection="1">
      <alignment horizontal="center" vertical="center" wrapText="1"/>
      <protection/>
    </xf>
    <xf numFmtId="0" fontId="7" fillId="36" borderId="17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66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 wrapText="1" shrinkToFit="1"/>
      <protection/>
    </xf>
    <xf numFmtId="0" fontId="7" fillId="0" borderId="67" xfId="0" applyFont="1" applyBorder="1" applyAlignment="1" applyProtection="1">
      <alignment horizontal="center" vertical="center" wrapText="1" shrinkToFit="1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3" fillId="33" borderId="70" xfId="0" applyFont="1" applyFill="1" applyBorder="1" applyAlignment="1" applyProtection="1">
      <alignment horizontal="left" vertical="center"/>
      <protection locked="0"/>
    </xf>
    <xf numFmtId="0" fontId="3" fillId="33" borderId="42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left" vertical="center" wrapText="1"/>
      <protection/>
    </xf>
    <xf numFmtId="0" fontId="5" fillId="0" borderId="49" xfId="0" applyFont="1" applyFill="1" applyBorder="1" applyAlignment="1" applyProtection="1">
      <alignment horizontal="left" vertical="center" wrapText="1"/>
      <protection/>
    </xf>
    <xf numFmtId="0" fontId="5" fillId="0" borderId="46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49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31" xfId="0" applyFont="1" applyBorder="1" applyAlignment="1" applyProtection="1">
      <alignment horizontal="left" vertical="center" wrapText="1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 applyProtection="1">
      <alignment horizontal="left" vertical="center" wrapText="1"/>
      <protection/>
    </xf>
    <xf numFmtId="0" fontId="5" fillId="0" borderId="58" xfId="0" applyFont="1" applyBorder="1" applyAlignment="1" applyProtection="1">
      <alignment horizontal="left" vertical="center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3" fillId="33" borderId="71" xfId="0" applyFont="1" applyFill="1" applyBorder="1" applyAlignment="1" applyProtection="1">
      <alignment horizontal="left" vertical="center"/>
      <protection locked="0"/>
    </xf>
    <xf numFmtId="0" fontId="3" fillId="33" borderId="47" xfId="0" applyFont="1" applyFill="1" applyBorder="1" applyAlignment="1" applyProtection="1">
      <alignment horizontal="left" vertical="center"/>
      <protection locked="0"/>
    </xf>
    <xf numFmtId="0" fontId="3" fillId="33" borderId="46" xfId="0" applyFont="1" applyFill="1" applyBorder="1" applyAlignment="1" applyProtection="1">
      <alignment horizontal="left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72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2" fontId="0" fillId="0" borderId="17" xfId="0" applyNumberFormat="1" applyBorder="1" applyAlignment="1" applyProtection="1">
      <alignment horizontal="left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left" vertical="center"/>
      <protection/>
    </xf>
    <xf numFmtId="2" fontId="0" fillId="0" borderId="51" xfId="0" applyNumberForma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left" vertical="center" wrapText="1"/>
      <protection/>
    </xf>
    <xf numFmtId="2" fontId="3" fillId="0" borderId="18" xfId="0" applyNumberFormat="1" applyFont="1" applyBorder="1" applyAlignment="1" applyProtection="1">
      <alignment horizontal="left" vertical="center" wrapText="1"/>
      <protection/>
    </xf>
    <xf numFmtId="2" fontId="0" fillId="0" borderId="16" xfId="0" applyNumberFormat="1" applyBorder="1" applyAlignment="1" applyProtection="1">
      <alignment horizontal="center" vertical="center" wrapText="1"/>
      <protection/>
    </xf>
    <xf numFmtId="2" fontId="0" fillId="0" borderId="18" xfId="0" applyNumberFormat="1" applyBorder="1" applyAlignment="1" applyProtection="1">
      <alignment horizontal="center" vertical="center" wrapText="1"/>
      <protection/>
    </xf>
    <xf numFmtId="2" fontId="0" fillId="0" borderId="17" xfId="0" applyNumberFormat="1" applyBorder="1" applyAlignment="1" applyProtection="1">
      <alignment horizontal="center"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vertical="center"/>
      <protection/>
    </xf>
    <xf numFmtId="2" fontId="2" fillId="0" borderId="32" xfId="0" applyNumberFormat="1" applyFont="1" applyBorder="1" applyAlignment="1" applyProtection="1">
      <alignment horizontal="left" vertical="center"/>
      <protection/>
    </xf>
    <xf numFmtId="2" fontId="2" fillId="0" borderId="32" xfId="0" applyNumberFormat="1" applyFont="1" applyFill="1" applyBorder="1" applyAlignment="1" applyProtection="1">
      <alignment vertical="center"/>
      <protection/>
    </xf>
    <xf numFmtId="2" fontId="2" fillId="0" borderId="32" xfId="0" applyNumberFormat="1" applyFont="1" applyBorder="1" applyAlignment="1" applyProtection="1">
      <alignment vertical="center" wrapText="1"/>
      <protection/>
    </xf>
    <xf numFmtId="2" fontId="1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 vertical="center"/>
      <protection/>
    </xf>
    <xf numFmtId="2" fontId="2" fillId="0" borderId="32" xfId="0" applyNumberFormat="1" applyFont="1" applyFill="1" applyBorder="1" applyAlignment="1" applyProtection="1">
      <alignment horizontal="left" vertical="center"/>
      <protection/>
    </xf>
    <xf numFmtId="2" fontId="2" fillId="0" borderId="32" xfId="0" applyNumberFormat="1" applyFont="1" applyBorder="1" applyAlignment="1" applyProtection="1">
      <alignment horizontal="left" vertical="center" wrapText="1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7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11" fillId="0" borderId="32" xfId="0" applyNumberFormat="1" applyFont="1" applyBorder="1" applyAlignment="1" applyProtection="1">
      <alignment horizontal="left" vertical="center" wrapText="1"/>
      <protection/>
    </xf>
    <xf numFmtId="0" fontId="11" fillId="0" borderId="75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1" fillId="0" borderId="32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1</xdr:row>
      <xdr:rowOff>171450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38100</xdr:rowOff>
    </xdr:from>
    <xdr:to>
      <xdr:col>9</xdr:col>
      <xdr:colOff>257175</xdr:colOff>
      <xdr:row>1</xdr:row>
      <xdr:rowOff>247650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0</xdr:row>
      <xdr:rowOff>38100</xdr:rowOff>
    </xdr:from>
    <xdr:to>
      <xdr:col>17</xdr:col>
      <xdr:colOff>257175</xdr:colOff>
      <xdr:row>1</xdr:row>
      <xdr:rowOff>247650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257175</xdr:colOff>
      <xdr:row>1</xdr:row>
      <xdr:rowOff>247650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10</xdr:row>
      <xdr:rowOff>38100</xdr:rowOff>
    </xdr:from>
    <xdr:to>
      <xdr:col>9</xdr:col>
      <xdr:colOff>257175</xdr:colOff>
      <xdr:row>11</xdr:row>
      <xdr:rowOff>247650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2422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10</xdr:row>
      <xdr:rowOff>38100</xdr:rowOff>
    </xdr:from>
    <xdr:to>
      <xdr:col>17</xdr:col>
      <xdr:colOff>257175</xdr:colOff>
      <xdr:row>11</xdr:row>
      <xdr:rowOff>247650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01300" y="332422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10</xdr:row>
      <xdr:rowOff>38100</xdr:rowOff>
    </xdr:from>
    <xdr:to>
      <xdr:col>1</xdr:col>
      <xdr:colOff>257175</xdr:colOff>
      <xdr:row>11</xdr:row>
      <xdr:rowOff>247650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324225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228600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266700</xdr:colOff>
      <xdr:row>1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228600</xdr:colOff>
      <xdr:row>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466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0</xdr:row>
      <xdr:rowOff>38100</xdr:rowOff>
    </xdr:from>
    <xdr:to>
      <xdr:col>17</xdr:col>
      <xdr:colOff>247650</xdr:colOff>
      <xdr:row>1</xdr:row>
      <xdr:rowOff>257175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91775" y="38100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38100</xdr:rowOff>
    </xdr:from>
    <xdr:to>
      <xdr:col>9</xdr:col>
      <xdr:colOff>247650</xdr:colOff>
      <xdr:row>1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8100"/>
          <a:ext cx="1457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PageLayoutView="0" workbookViewId="0" topLeftCell="A1">
      <selection activeCell="B19" sqref="B19"/>
    </sheetView>
  </sheetViews>
  <sheetFormatPr defaultColWidth="9.140625" defaultRowHeight="12.75"/>
  <cols>
    <col min="1" max="1" width="4.28125" style="5" customWidth="1"/>
    <col min="2" max="2" width="48.421875" style="45" customWidth="1"/>
    <col min="3" max="3" width="21.57421875" style="45" customWidth="1"/>
    <col min="4" max="16384" width="9.140625" style="45" customWidth="1"/>
  </cols>
  <sheetData>
    <row r="1" spans="1:5" ht="27.75" customHeight="1">
      <c r="A1" s="184" t="s">
        <v>94</v>
      </c>
      <c r="B1" s="184"/>
      <c r="C1" s="184"/>
      <c r="D1" s="44"/>
      <c r="E1" s="44"/>
    </row>
    <row r="3" ht="15" customHeight="1" thickBot="1">
      <c r="B3" s="6" t="s">
        <v>43</v>
      </c>
    </row>
    <row r="4" spans="1:3" ht="15" customHeight="1">
      <c r="A4" s="15">
        <v>1</v>
      </c>
      <c r="B4" s="56" t="s">
        <v>95</v>
      </c>
      <c r="C4" s="53" t="s">
        <v>60</v>
      </c>
    </row>
    <row r="5" spans="1:3" ht="15" customHeight="1">
      <c r="A5" s="26">
        <v>2</v>
      </c>
      <c r="B5" s="57" t="s">
        <v>96</v>
      </c>
      <c r="C5" s="54" t="s">
        <v>61</v>
      </c>
    </row>
    <row r="6" spans="1:3" ht="15" customHeight="1">
      <c r="A6" s="26">
        <v>3</v>
      </c>
      <c r="B6" s="130" t="s">
        <v>97</v>
      </c>
      <c r="C6" s="54" t="s">
        <v>62</v>
      </c>
    </row>
    <row r="7" spans="1:3" ht="15" customHeight="1">
      <c r="A7" s="26">
        <v>4</v>
      </c>
      <c r="B7" s="130" t="s">
        <v>98</v>
      </c>
      <c r="C7" s="54" t="s">
        <v>63</v>
      </c>
    </row>
    <row r="8" spans="1:3" ht="15" customHeight="1">
      <c r="A8" s="26">
        <v>5</v>
      </c>
      <c r="B8" s="129" t="s">
        <v>99</v>
      </c>
      <c r="C8" s="54" t="s">
        <v>64</v>
      </c>
    </row>
    <row r="9" spans="1:3" ht="15" customHeight="1" thickBot="1">
      <c r="A9" s="33">
        <v>6</v>
      </c>
      <c r="B9" s="131" t="s">
        <v>100</v>
      </c>
      <c r="C9" s="55" t="s">
        <v>65</v>
      </c>
    </row>
  </sheetData>
  <sheetProtection password="C78D" sheet="1" objects="1" scenarios="1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5"/>
  <sheetViews>
    <sheetView showGridLines="0" tabSelected="1" view="pageBreakPreview" zoomScale="75" zoomScaleNormal="75" zoomScaleSheetLayoutView="75" zoomScalePageLayoutView="0" workbookViewId="0" topLeftCell="A7">
      <selection activeCell="B18" sqref="B18"/>
    </sheetView>
  </sheetViews>
  <sheetFormatPr defaultColWidth="9.140625" defaultRowHeight="12.75"/>
  <cols>
    <col min="1" max="1" width="4.7109375" style="12" customWidth="1"/>
    <col min="2" max="2" width="5.7109375" style="65" customWidth="1"/>
    <col min="3" max="3" width="2.57421875" style="12" customWidth="1"/>
    <col min="4" max="16" width="1.7109375" style="12" customWidth="1"/>
    <col min="17" max="17" width="3.8515625" style="12" customWidth="1"/>
    <col min="18" max="31" width="1.7109375" style="12" customWidth="1"/>
    <col min="32" max="32" width="3.8515625" style="12" customWidth="1"/>
    <col min="33" max="48" width="2.7109375" style="12" customWidth="1"/>
    <col min="49" max="49" width="10.7109375" style="132" customWidth="1"/>
    <col min="50" max="50" width="9.7109375" style="132" customWidth="1"/>
    <col min="51" max="53" width="9.7109375" style="12" customWidth="1"/>
    <col min="54" max="54" width="8.7109375" style="12" customWidth="1"/>
    <col min="55" max="84" width="4.7109375" style="12" customWidth="1"/>
    <col min="85" max="16384" width="9.140625" style="12" customWidth="1"/>
  </cols>
  <sheetData>
    <row r="1" spans="1:84" ht="24" customHeight="1">
      <c r="A1" s="209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7"/>
      <c r="AT1" s="7"/>
      <c r="AU1" s="7"/>
      <c r="AV1" s="7"/>
      <c r="AW1" s="7"/>
      <c r="AX1" s="7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</row>
    <row r="2" spans="1:84" ht="24" customHeight="1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9"/>
      <c r="AT2" s="9"/>
      <c r="AU2" s="9"/>
      <c r="AV2" s="9"/>
      <c r="AW2" s="9"/>
      <c r="AX2" s="9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</row>
    <row r="3" spans="1:84" ht="24" customHeight="1">
      <c r="A3" s="231" t="str">
        <f>REPT('lista di qualificazione'!A1,1)</f>
        <v>Cat. UNDER 15 M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 t="s">
        <v>77</v>
      </c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3"/>
      <c r="AL3" s="233"/>
      <c r="AM3" s="233"/>
      <c r="AN3" s="233"/>
      <c r="AO3" s="233"/>
      <c r="AP3" s="233"/>
      <c r="AQ3" s="233"/>
      <c r="AR3" s="233"/>
      <c r="AS3" s="10"/>
      <c r="AT3" s="10"/>
      <c r="AU3" s="10"/>
      <c r="AV3" s="10"/>
      <c r="AW3" s="10"/>
      <c r="AX3" s="10"/>
      <c r="AY3" s="82"/>
      <c r="AZ3" s="11"/>
      <c r="BA3" s="11"/>
      <c r="BB3" s="11"/>
      <c r="BC3" s="11"/>
      <c r="BL3" s="172">
        <v>50</v>
      </c>
      <c r="BN3" s="172">
        <v>20000</v>
      </c>
      <c r="BO3" s="172">
        <v>1</v>
      </c>
      <c r="BQ3" s="172">
        <v>1000</v>
      </c>
      <c r="BR3" s="172">
        <v>100000</v>
      </c>
      <c r="CF3" s="88"/>
    </row>
    <row r="4" spans="1:84" ht="24" customHeight="1">
      <c r="A4" s="14" t="s">
        <v>74</v>
      </c>
      <c r="B4" s="128" t="s">
        <v>75</v>
      </c>
      <c r="C4" s="228" t="s">
        <v>58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14" t="s">
        <v>48</v>
      </c>
      <c r="AH4" s="214"/>
      <c r="AI4" s="214" t="s">
        <v>49</v>
      </c>
      <c r="AJ4" s="214"/>
      <c r="AK4" s="214" t="s">
        <v>50</v>
      </c>
      <c r="AL4" s="214"/>
      <c r="AM4" s="214" t="s">
        <v>51</v>
      </c>
      <c r="AN4" s="214"/>
      <c r="AO4" s="214" t="s">
        <v>52</v>
      </c>
      <c r="AP4" s="214"/>
      <c r="AQ4" s="213" t="s">
        <v>53</v>
      </c>
      <c r="AR4" s="213"/>
      <c r="AS4" s="13"/>
      <c r="AT4" s="13"/>
      <c r="AU4" s="13"/>
      <c r="AV4" s="13"/>
      <c r="AW4" s="13"/>
      <c r="AX4" s="139"/>
      <c r="AY4" s="82"/>
      <c r="AZ4" s="229" t="s">
        <v>59</v>
      </c>
      <c r="BA4" s="229"/>
      <c r="BB4" s="229"/>
      <c r="BC4" s="229"/>
      <c r="BD4" s="242" t="s">
        <v>2</v>
      </c>
      <c r="BE4" s="243"/>
      <c r="BF4" s="243"/>
      <c r="BG4" s="244"/>
      <c r="BH4" s="245" t="s">
        <v>3</v>
      </c>
      <c r="BI4" s="246"/>
      <c r="BJ4" s="246"/>
      <c r="BK4" s="247"/>
      <c r="BL4" s="242" t="s">
        <v>4</v>
      </c>
      <c r="BM4" s="243"/>
      <c r="BN4" s="244"/>
      <c r="BO4" s="242" t="s">
        <v>5</v>
      </c>
      <c r="BP4" s="243"/>
      <c r="BQ4" s="244"/>
      <c r="BR4" s="238" t="s">
        <v>6</v>
      </c>
      <c r="BS4" s="238"/>
      <c r="BT4" s="238"/>
      <c r="BU4" s="238"/>
      <c r="BV4" s="238"/>
      <c r="BW4" s="238"/>
      <c r="BX4" s="238"/>
      <c r="BY4" s="238"/>
      <c r="BZ4" s="185" t="s">
        <v>79</v>
      </c>
      <c r="CA4" s="186"/>
      <c r="CB4" s="186"/>
      <c r="CC4" s="186"/>
      <c r="CD4" s="186"/>
      <c r="CE4" s="89"/>
      <c r="CF4" s="173"/>
    </row>
    <row r="5" spans="1:84" ht="30" customHeight="1">
      <c r="A5" s="90">
        <v>4</v>
      </c>
      <c r="B5" s="91">
        <v>14</v>
      </c>
      <c r="C5" s="92" t="s">
        <v>28</v>
      </c>
      <c r="D5" s="215" t="str">
        <f>REPT('lista di qualificazione'!B4,1)</f>
        <v>Sandrini Luca   -   Tennis Tavolo Coniolo</v>
      </c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6"/>
      <c r="R5" s="93" t="s">
        <v>42</v>
      </c>
      <c r="S5" s="217" t="str">
        <f>REPT(D6,1)</f>
        <v>Durosini Manuel   -   CSI Oratorio Calcinato A.S.D.</v>
      </c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9"/>
      <c r="AG5" s="94"/>
      <c r="AH5" s="95"/>
      <c r="AI5" s="96"/>
      <c r="AJ5" s="62"/>
      <c r="AK5" s="94"/>
      <c r="AL5" s="95"/>
      <c r="AM5" s="96"/>
      <c r="AN5" s="62"/>
      <c r="AO5" s="94"/>
      <c r="AP5" s="117"/>
      <c r="AQ5" s="118">
        <f aca="true" t="shared" si="0" ref="AQ5:AR7">IF(AG5="","",IF(AG5&lt;&gt;"",CE6))</f>
      </c>
      <c r="AR5" s="118">
        <f t="shared" si="0"/>
      </c>
      <c r="AS5" s="126"/>
      <c r="AT5" s="126"/>
      <c r="AU5" s="126"/>
      <c r="AV5" s="126"/>
      <c r="AW5" s="12"/>
      <c r="AX5" s="12"/>
      <c r="AY5" s="82"/>
      <c r="AZ5" s="16" t="s">
        <v>7</v>
      </c>
      <c r="BA5" s="17" t="s">
        <v>8</v>
      </c>
      <c r="BB5" s="18" t="s">
        <v>9</v>
      </c>
      <c r="BC5" s="19" t="s">
        <v>10</v>
      </c>
      <c r="BD5" s="20" t="s">
        <v>11</v>
      </c>
      <c r="BE5" s="20" t="s">
        <v>12</v>
      </c>
      <c r="BF5" s="20" t="s">
        <v>13</v>
      </c>
      <c r="BG5" s="21" t="s">
        <v>14</v>
      </c>
      <c r="BH5" s="20" t="s">
        <v>11</v>
      </c>
      <c r="BI5" s="20" t="s">
        <v>12</v>
      </c>
      <c r="BJ5" s="20" t="s">
        <v>15</v>
      </c>
      <c r="BK5" s="20" t="s">
        <v>16</v>
      </c>
      <c r="BL5" s="22" t="s">
        <v>17</v>
      </c>
      <c r="BM5" s="22" t="s">
        <v>18</v>
      </c>
      <c r="BN5" s="22" t="s">
        <v>19</v>
      </c>
      <c r="BO5" s="23" t="s">
        <v>20</v>
      </c>
      <c r="BP5" s="23" t="s">
        <v>21</v>
      </c>
      <c r="BQ5" s="23" t="s">
        <v>22</v>
      </c>
      <c r="BR5" s="174" t="s">
        <v>93</v>
      </c>
      <c r="BS5" s="174" t="s">
        <v>19</v>
      </c>
      <c r="BT5" s="174" t="s">
        <v>22</v>
      </c>
      <c r="BU5" s="174" t="s">
        <v>17</v>
      </c>
      <c r="BV5" s="174" t="s">
        <v>20</v>
      </c>
      <c r="BW5" s="25" t="s">
        <v>80</v>
      </c>
      <c r="BX5" s="24" t="s">
        <v>81</v>
      </c>
      <c r="BY5" s="24" t="s">
        <v>82</v>
      </c>
      <c r="BZ5" s="97" t="s">
        <v>83</v>
      </c>
      <c r="CA5" s="97" t="s">
        <v>84</v>
      </c>
      <c r="CB5" s="97" t="s">
        <v>85</v>
      </c>
      <c r="CC5" s="97" t="s">
        <v>86</v>
      </c>
      <c r="CD5" s="97" t="s">
        <v>87</v>
      </c>
      <c r="CE5" s="97" t="s">
        <v>88</v>
      </c>
      <c r="CF5" s="97" t="s">
        <v>89</v>
      </c>
    </row>
    <row r="6" spans="1:84" ht="30" customHeight="1">
      <c r="A6" s="98"/>
      <c r="B6" s="99"/>
      <c r="C6" s="100" t="s">
        <v>30</v>
      </c>
      <c r="D6" s="220" t="str">
        <f>REPT('lista di qualificazione'!B9,1)</f>
        <v>Durosini Manuel   -   CSI Oratorio Calcinato A.S.D.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1"/>
      <c r="R6" s="101" t="s">
        <v>42</v>
      </c>
      <c r="S6" s="210" t="str">
        <f>REPT(D7,1)</f>
        <v>Massoletti Elia   -   Pol. Oratorio Pian Camuno A.S.D.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/>
      <c r="AG6" s="102"/>
      <c r="AH6" s="103"/>
      <c r="AI6" s="104"/>
      <c r="AJ6" s="63"/>
      <c r="AK6" s="102"/>
      <c r="AL6" s="103"/>
      <c r="AM6" s="104"/>
      <c r="AN6" s="63"/>
      <c r="AO6" s="102"/>
      <c r="AP6" s="63"/>
      <c r="AQ6" s="118">
        <f t="shared" si="0"/>
      </c>
      <c r="AR6" s="118">
        <f t="shared" si="0"/>
      </c>
      <c r="AS6" s="126"/>
      <c r="AT6" s="126"/>
      <c r="AU6" s="126"/>
      <c r="AV6" s="126"/>
      <c r="AW6" s="239" t="s">
        <v>90</v>
      </c>
      <c r="AX6" s="239"/>
      <c r="AY6" s="83" t="str">
        <f>REPT(D5,1)</f>
        <v>Sandrini Luca   -   Tennis Tavolo Coniolo</v>
      </c>
      <c r="AZ6" s="14" t="str">
        <f>IF(AQ5="","0",IF(AQ5&gt;AR5,"2",IF(AQ5&lt;AR5,"0")))</f>
        <v>0</v>
      </c>
      <c r="BA6" s="27"/>
      <c r="BB6" s="14" t="str">
        <f>IF(AR7="","0",IF(AQ7&gt;AR7,"0",IF(AQ7&lt;AR7,"2")))</f>
        <v>0</v>
      </c>
      <c r="BC6" s="28">
        <f>SUM(AZ6+BB6)</f>
        <v>0</v>
      </c>
      <c r="BD6" s="29" t="str">
        <f>IF(AZ6&gt;AZ8,"1",IF(AZ6&lt;AZ8,"0","0"))</f>
        <v>0</v>
      </c>
      <c r="BE6" s="30"/>
      <c r="BF6" s="29" t="str">
        <f>IF(BB6&gt;BB7,"1",IF(BB6&lt;BB7,"0","0"))</f>
        <v>0</v>
      </c>
      <c r="BG6" s="31">
        <f>SUM(BD6+BF6)</f>
        <v>0</v>
      </c>
      <c r="BH6" s="29" t="str">
        <f>IF(AZ6&lt;AZ8,"1",IF(AZ6&gt;AZ8,"0","0"))</f>
        <v>0</v>
      </c>
      <c r="BI6" s="30"/>
      <c r="BJ6" s="29" t="str">
        <f>IF(BB6&lt;BB7,"1",IF(BB6&gt;BB7,"0","0"))</f>
        <v>0</v>
      </c>
      <c r="BK6" s="32">
        <f>SUM(BH6+BJ6)</f>
        <v>0</v>
      </c>
      <c r="BL6" s="105">
        <f>SUM(CE6+CF8)</f>
        <v>0</v>
      </c>
      <c r="BM6" s="105">
        <f>SUM(CE8+CF6)</f>
        <v>0</v>
      </c>
      <c r="BN6" s="32">
        <f>SUM(BL6-BM6)</f>
        <v>0</v>
      </c>
      <c r="BO6" s="32">
        <f>SUM(AG5+AI5+AK5+AM5+AO5+AH7+AJ7+AL7+AN7+AP7)</f>
        <v>0</v>
      </c>
      <c r="BP6" s="32">
        <f>SUM(AH5+AJ5+AL5+AN5+AP5+AG7+AI7+AK7+AM7+AO7)</f>
        <v>0</v>
      </c>
      <c r="BQ6" s="32">
        <f>SUM(BO6-BP6)</f>
        <v>0</v>
      </c>
      <c r="BR6" s="29">
        <f>BC6*BR3</f>
        <v>0</v>
      </c>
      <c r="BS6" s="29">
        <f>SUM(BN6*BN3)</f>
        <v>0</v>
      </c>
      <c r="BT6" s="29">
        <f>SUM(BQ6*BQ3)</f>
        <v>0</v>
      </c>
      <c r="BU6" s="29">
        <f>SUM(BL6*BL3)</f>
        <v>0</v>
      </c>
      <c r="BV6" s="29">
        <f>SUM(BO6*BO3)</f>
        <v>0</v>
      </c>
      <c r="BW6" s="175">
        <f>SUM(BR6+BS6+BT6+BU6+BV6)</f>
        <v>0</v>
      </c>
      <c r="BX6" s="29">
        <f>IF(BW6&lt;MAX(BW6:BW8),BW6,"")</f>
      </c>
      <c r="BY6" s="29">
        <f>IF(BX6&lt;MAX(BX6:BX8),BX6,"")</f>
      </c>
      <c r="BZ6" s="106">
        <f>IF(AND(AG5&lt;&gt;"",AH5&lt;&gt;""),IF(AG5&gt;AH5,"c","f"),0)</f>
        <v>0</v>
      </c>
      <c r="CA6" s="106">
        <f>IF(AND(AI5&lt;&gt;"",AJ5&lt;&gt;""),IF(AI5&gt;AJ5,"c","f"),0)</f>
        <v>0</v>
      </c>
      <c r="CB6" s="106">
        <f>IF(AND(AK5&lt;&gt;"",AL5&lt;&gt;""),IF(AK5&gt;AL5,"c","f"),0)</f>
        <v>0</v>
      </c>
      <c r="CC6" s="106">
        <f>IF(AND(AM5&lt;&gt;"",AN5&lt;&gt;""),IF(AM5&gt;AN5,"c","f"),0)</f>
        <v>0</v>
      </c>
      <c r="CD6" s="106">
        <f>IF(AND(AO5&lt;&gt;"",AP5&lt;&gt;""),IF(AO5&gt;AP5,"c","f"),0)</f>
        <v>0</v>
      </c>
      <c r="CE6" s="106">
        <f>COUNTIF(BZ6:CD6,"c")</f>
        <v>0</v>
      </c>
      <c r="CF6" s="106">
        <f>COUNTIF(BZ6:CD6,"f")</f>
        <v>0</v>
      </c>
    </row>
    <row r="7" spans="1:84" ht="30" customHeight="1">
      <c r="A7" s="107"/>
      <c r="B7" s="108"/>
      <c r="C7" s="109" t="s">
        <v>29</v>
      </c>
      <c r="D7" s="203" t="str">
        <f>REPT('lista di qualificazione'!B7,1)</f>
        <v>Massoletti Elia   -   Pol. Oratorio Pian Camuno A.S.D.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110" t="s">
        <v>42</v>
      </c>
      <c r="S7" s="205" t="str">
        <f>REPT(D5,1)</f>
        <v>Sandrini Luca   -   Tennis Tavolo Coniolo</v>
      </c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7"/>
      <c r="AG7" s="111"/>
      <c r="AH7" s="112"/>
      <c r="AI7" s="113"/>
      <c r="AJ7" s="114"/>
      <c r="AK7" s="111"/>
      <c r="AL7" s="112"/>
      <c r="AM7" s="113"/>
      <c r="AN7" s="114"/>
      <c r="AO7" s="111"/>
      <c r="AP7" s="114"/>
      <c r="AQ7" s="118">
        <f t="shared" si="0"/>
      </c>
      <c r="AR7" s="118">
        <f t="shared" si="0"/>
      </c>
      <c r="AS7" s="126"/>
      <c r="AT7" s="126"/>
      <c r="AU7" s="126"/>
      <c r="AV7" s="126"/>
      <c r="AW7" s="240" t="str">
        <f>A10</f>
        <v>Sandrini Luca   -   Tennis Tavolo Coniolo</v>
      </c>
      <c r="AX7" s="241"/>
      <c r="AY7" s="83" t="str">
        <f>REPT(D7,1)</f>
        <v>Massoletti Elia   -   Pol. Oratorio Pian Camuno A.S.D.</v>
      </c>
      <c r="AZ7" s="27"/>
      <c r="BA7" s="14" t="str">
        <f>IF(AQ6="","0",IF(AR6&gt;AQ6,"2",IF(AR6&lt;AQ6,"0")))</f>
        <v>0</v>
      </c>
      <c r="BB7" s="14" t="str">
        <f>IF(AQ7="","0",IF(AQ7&gt;AR7,"2",IF(AQ7&lt;AR7,"0")))</f>
        <v>0</v>
      </c>
      <c r="BC7" s="176">
        <f>SUM(BA7+BB7)</f>
        <v>0</v>
      </c>
      <c r="BD7" s="177"/>
      <c r="BE7" s="29" t="str">
        <f>IF(BA7&gt;BA8,"1",IF(BA7&lt;BA8,"0","0"))</f>
        <v>0</v>
      </c>
      <c r="BF7" s="29" t="str">
        <f>IF(BB7&gt;BB6,"1",IF(BB7&lt;BB6,"0","0"))</f>
        <v>0</v>
      </c>
      <c r="BG7" s="31">
        <f>SUM(BE7+BF7)</f>
        <v>0</v>
      </c>
      <c r="BH7" s="30"/>
      <c r="BI7" s="29" t="str">
        <f>IF(BA7&lt;BA8,"1",IF(BA7&gt;BA8,"0","0"))</f>
        <v>0</v>
      </c>
      <c r="BJ7" s="29" t="str">
        <f>IF(BB7&lt;BB6,"1",IF(BB7&gt;BB6,"0","0"))</f>
        <v>0</v>
      </c>
      <c r="BK7" s="32">
        <f>SUM(BI7+BJ7)</f>
        <v>0</v>
      </c>
      <c r="BL7" s="105">
        <f>SUM(CE8+CF7)</f>
        <v>0</v>
      </c>
      <c r="BM7" s="105">
        <f>SUM(CE7+CF8)</f>
        <v>0</v>
      </c>
      <c r="BN7" s="32">
        <f>SUM(BL7-BM7)</f>
        <v>0</v>
      </c>
      <c r="BO7" s="32">
        <f>SUM(AH6+AJ6+AL6+AN6+AP6+AG7+AI7+AK7+AM7+AO7)</f>
        <v>0</v>
      </c>
      <c r="BP7" s="32">
        <f>SUM(AG6+AI6+AK6+AM6+AO6+AH7+AJ7+AL7+AN7+AP7)</f>
        <v>0</v>
      </c>
      <c r="BQ7" s="32">
        <f>SUM(BO7-BP7)</f>
        <v>0</v>
      </c>
      <c r="BR7" s="29">
        <f>BC7*BR3</f>
        <v>0</v>
      </c>
      <c r="BS7" s="29">
        <f>SUM(BN7*BN3)</f>
        <v>0</v>
      </c>
      <c r="BT7" s="29">
        <f>SUM(BQ7*BQ3)</f>
        <v>0</v>
      </c>
      <c r="BU7" s="29">
        <f>SUM(BL7*BL3)</f>
        <v>0</v>
      </c>
      <c r="BV7" s="29">
        <f>SUM(BO7*BO3)</f>
        <v>0</v>
      </c>
      <c r="BW7" s="175">
        <f>SUM(BR7+BS7+BT7+BU7+BV7)</f>
        <v>0</v>
      </c>
      <c r="BX7" s="29">
        <f>IF(BW7&lt;MAX(BW6:BW8),BW7,"")</f>
      </c>
      <c r="BY7" s="29">
        <f>IF(BX7&lt;MAX(BX6:BX8),BX7,"")</f>
      </c>
      <c r="BZ7" s="106">
        <f>IF(AND(AG6&lt;&gt;"",AH6&lt;&gt;""),IF(AG6&gt;AH6,"c","f"),0)</f>
        <v>0</v>
      </c>
      <c r="CA7" s="106">
        <f>IF(AND(AI6&lt;&gt;"",AJ6&lt;&gt;""),IF(AI6&gt;AJ6,"c","f"),0)</f>
        <v>0</v>
      </c>
      <c r="CB7" s="106">
        <f>IF(AND(AK6&lt;&gt;"",AL6&lt;&gt;""),IF(AK6&gt;AL6,"c","f"),0)</f>
        <v>0</v>
      </c>
      <c r="CC7" s="106">
        <f>IF(AND(AM6&lt;&gt;"",AN6&lt;&gt;""),IF(AM6&gt;AN6,"c","f"),0)</f>
        <v>0</v>
      </c>
      <c r="CD7" s="106">
        <f>IF(AND(AO6&lt;&gt;"",AP6&lt;&gt;""),IF(AO6&gt;AP6,"c","f"),0)</f>
        <v>0</v>
      </c>
      <c r="CE7" s="106">
        <f>COUNTIF(BZ7:CD7,"c")</f>
        <v>0</v>
      </c>
      <c r="CF7" s="106">
        <f>COUNTIF(BZ7:CD7,"f")</f>
        <v>0</v>
      </c>
    </row>
    <row r="8" spans="1:84" ht="24" customHeight="1" thickBot="1">
      <c r="A8" s="208" t="s">
        <v>24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87"/>
      <c r="AT8" s="87"/>
      <c r="AU8" s="87"/>
      <c r="AV8" s="87"/>
      <c r="AW8" s="240" t="str">
        <f>A11</f>
        <v>Durosini Manuel   -   CSI Oratorio Calcinato A.S.D.</v>
      </c>
      <c r="AX8" s="241"/>
      <c r="AY8" s="83" t="str">
        <f>REPT(D6,1)</f>
        <v>Durosini Manuel   -   CSI Oratorio Calcinato A.S.D.</v>
      </c>
      <c r="AZ8" s="178" t="str">
        <f>IF(AR5="","0",IF(AQ5&gt;AR5,"0",IF(AR5&gt;AQ5,"2")))</f>
        <v>0</v>
      </c>
      <c r="BA8" s="178" t="str">
        <f>IF(AQ6="","0",IF(AQ6&gt;AR6,"2",IF(AQ6&lt;AR6,"0")))</f>
        <v>0</v>
      </c>
      <c r="BB8" s="27"/>
      <c r="BC8" s="28">
        <f>SUM(AZ8+BA8)</f>
        <v>0</v>
      </c>
      <c r="BD8" s="29" t="str">
        <f>IF(AZ8&gt;AZ6,"1",IF(AZ8&lt;AZ6,"0","0"))</f>
        <v>0</v>
      </c>
      <c r="BE8" s="29" t="str">
        <f>IF(BA8&gt;BA7,"1",IF(BA8&lt;BA7,"0","0"))</f>
        <v>0</v>
      </c>
      <c r="BF8" s="30"/>
      <c r="BG8" s="31">
        <f>SUM(BD8+BE8)</f>
        <v>0</v>
      </c>
      <c r="BH8" s="29" t="str">
        <f>IF(AZ8&lt;AZ6,"1",IF(AZ8&gt;AZ6,"0","0"))</f>
        <v>0</v>
      </c>
      <c r="BI8" s="29" t="str">
        <f>IF(BA8&lt;BA7,"1",IF(BA8&gt;BA7,"0","0"))</f>
        <v>0</v>
      </c>
      <c r="BJ8" s="30"/>
      <c r="BK8" s="32">
        <f>SUM(BH8+BI8)</f>
        <v>0</v>
      </c>
      <c r="BL8" s="105">
        <f>SUM(CF6+CE7)</f>
        <v>0</v>
      </c>
      <c r="BM8" s="105">
        <f>SUM(CE6+CF7)</f>
        <v>0</v>
      </c>
      <c r="BN8" s="32">
        <f>SUM(BL8-BM8)</f>
        <v>0</v>
      </c>
      <c r="BO8" s="105">
        <f>SUM(AH5+AJ5+AL5+AN5+AP5+AG6+AI6+AK6+AM6+AO6)</f>
        <v>0</v>
      </c>
      <c r="BP8" s="32">
        <f>SUM(AG5+AI5+AK5+AM5+AO5+AH6+AJ6+AL6+AN6+AP6)</f>
        <v>0</v>
      </c>
      <c r="BQ8" s="32">
        <f>SUM(BO8-BP8)</f>
        <v>0</v>
      </c>
      <c r="BR8" s="29">
        <f>BC8*BR3</f>
        <v>0</v>
      </c>
      <c r="BS8" s="29">
        <f>SUM(BN8*BN3)</f>
        <v>0</v>
      </c>
      <c r="BT8" s="29">
        <f>SUM(BQ8*BQ3)</f>
        <v>0</v>
      </c>
      <c r="BU8" s="29">
        <f>SUM(BL8*BL3)</f>
        <v>0</v>
      </c>
      <c r="BV8" s="29">
        <f>SUM(BO8*BO3)</f>
        <v>0</v>
      </c>
      <c r="BW8" s="175">
        <f>SUM(BR8+BS8+BT8+BU8+BV8)</f>
        <v>0</v>
      </c>
      <c r="BX8" s="29">
        <f>IF(BW8&lt;MAX(BW6:BW8),BW8,"")</f>
      </c>
      <c r="BY8" s="29">
        <f>IF(BX8&lt;MAX(BX6:BX8),BX8,"")</f>
      </c>
      <c r="BZ8" s="106">
        <f>IF(AND(AG7&lt;&gt;"",AH7&lt;&gt;""),IF(AG7&gt;AH7,"c","f"),0)</f>
        <v>0</v>
      </c>
      <c r="CA8" s="106">
        <f>IF(AND(AI7&lt;&gt;"",AJ7&lt;&gt;""),IF(AI7&gt;AJ7,"c","f"),0)</f>
        <v>0</v>
      </c>
      <c r="CB8" s="106">
        <f>IF(AND(AK7&lt;&gt;"",AL7&lt;&gt;""),IF(AK7&gt;AL7,"c","f"),0)</f>
        <v>0</v>
      </c>
      <c r="CC8" s="106">
        <f>IF(AND(AM7&lt;&gt;"",AN7&lt;&gt;""),IF(AM7&gt;AN7,"c","f"),0)</f>
        <v>0</v>
      </c>
      <c r="CD8" s="106">
        <f>IF(AND(AO7&lt;&gt;"",AP7&lt;&gt;""),IF(AO7&gt;AP7,"c","f"),0)</f>
        <v>0</v>
      </c>
      <c r="CE8" s="106">
        <f>COUNTIF(BZ8:CD8,"c")</f>
        <v>0</v>
      </c>
      <c r="CF8" s="106">
        <f>COUNTIF(BZ8:CD8,"f")</f>
        <v>0</v>
      </c>
    </row>
    <row r="9" spans="1:82" ht="24" customHeight="1">
      <c r="A9" s="234" t="s">
        <v>43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6"/>
      <c r="Z9" s="192" t="s">
        <v>44</v>
      </c>
      <c r="AA9" s="237"/>
      <c r="AB9" s="193"/>
      <c r="AC9" s="192" t="s">
        <v>54</v>
      </c>
      <c r="AD9" s="193"/>
      <c r="AE9" s="192" t="s">
        <v>55</v>
      </c>
      <c r="AF9" s="193"/>
      <c r="AG9" s="192" t="s">
        <v>56</v>
      </c>
      <c r="AH9" s="193"/>
      <c r="AI9" s="192" t="s">
        <v>57</v>
      </c>
      <c r="AJ9" s="193"/>
      <c r="AK9" s="192" t="s">
        <v>19</v>
      </c>
      <c r="AL9" s="193"/>
      <c r="AM9" s="192" t="s">
        <v>45</v>
      </c>
      <c r="AN9" s="193"/>
      <c r="AO9" s="192" t="s">
        <v>46</v>
      </c>
      <c r="AP9" s="193"/>
      <c r="AQ9" s="190" t="s">
        <v>47</v>
      </c>
      <c r="AR9" s="191"/>
      <c r="AS9" s="34"/>
      <c r="AT9" s="34"/>
      <c r="AU9" s="34"/>
      <c r="AV9" s="34"/>
      <c r="AW9" s="34"/>
      <c r="AX9" s="115"/>
      <c r="AY9" s="84" t="s">
        <v>37</v>
      </c>
      <c r="AZ9" s="179" t="s">
        <v>38</v>
      </c>
      <c r="BA9" s="180" t="s">
        <v>39</v>
      </c>
      <c r="BB9" s="35"/>
      <c r="BD9" s="36"/>
      <c r="BE9" s="36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</row>
    <row r="10" spans="1:82" ht="24" customHeight="1">
      <c r="A10" s="196" t="str">
        <f>IF(BW6=MAX(BW6:BW8),AY6,IF(BW7=MAX(BW6:BW8),AY7,IF(BW8=MAX(BW6:BW8),AY8,D5)))</f>
        <v>Sandrini Luca   -   Tennis Tavolo Coniolo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8"/>
      <c r="Z10" s="199">
        <f>IF(A10=AY6,BC6,IF(A10=AY7,BC7,IF(A10=AY8,BC8,"0")))</f>
        <v>0</v>
      </c>
      <c r="AA10" s="200"/>
      <c r="AB10" s="201"/>
      <c r="AC10" s="194">
        <f>IF(A10=AY6,BG6,IF(A10=AY7,BG7,IF(A10=AY8,BG8,"0")))</f>
        <v>0</v>
      </c>
      <c r="AD10" s="202"/>
      <c r="AE10" s="194">
        <f>IF(A10=AY6,BK6,IF(A10=AY7,BK7,IF(A10=AY8,BK8,"0")))</f>
        <v>0</v>
      </c>
      <c r="AF10" s="202"/>
      <c r="AG10" s="194">
        <f>IF(A10=AY6,BL6,IF(A10=AY7,BL7,IF(A10=AY8,BL8,"0")))</f>
        <v>0</v>
      </c>
      <c r="AH10" s="202"/>
      <c r="AI10" s="194">
        <f>IF(A10=AY6,BM6,IF(A10=AY7,BM7,IF(A10=AY8,BM8,"0")))</f>
        <v>0</v>
      </c>
      <c r="AJ10" s="202"/>
      <c r="AK10" s="194">
        <f>SUM(AG10-AI10)</f>
        <v>0</v>
      </c>
      <c r="AL10" s="202"/>
      <c r="AM10" s="194">
        <f>IF(A10=AY6,BO6,IF(A10=AY7,BO7,IF(A10=AY8,BO8,"0")))</f>
        <v>0</v>
      </c>
      <c r="AN10" s="202"/>
      <c r="AO10" s="194">
        <f>IF(A10=AY6,BP6,IF(A10=AY7,BP7,IF(A10=AY8,BP8,"0")))</f>
        <v>0</v>
      </c>
      <c r="AP10" s="202"/>
      <c r="AQ10" s="194">
        <f>SUM(AM10-AO10)</f>
        <v>0</v>
      </c>
      <c r="AR10" s="195"/>
      <c r="AS10" s="38"/>
      <c r="AT10" s="38"/>
      <c r="AU10" s="38"/>
      <c r="AV10" s="38"/>
      <c r="AW10" s="38"/>
      <c r="AX10" s="116"/>
      <c r="AY10" s="85" t="str">
        <f>IF(BW6=MAX(BW6:BW8),AY6,"")</f>
        <v>Sandrini Luca   -   Tennis Tavolo Coniolo</v>
      </c>
      <c r="AZ10" s="39">
        <f>IF(BX6=MAX(BX6:BX8),AY6,"")</f>
      </c>
      <c r="BA10" s="40">
        <f>IF(BY6=MAX(BY6:BY8),AY6,"")</f>
      </c>
      <c r="BB10" s="38"/>
      <c r="BD10" s="38"/>
      <c r="BE10" s="38"/>
      <c r="BF10" s="37"/>
      <c r="BG10" s="37"/>
      <c r="BH10" s="41">
        <f>IF(BG10="1","0",IF(BG10="0","1",""))</f>
      </c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</row>
    <row r="11" spans="1:82" ht="24" customHeight="1">
      <c r="A11" s="196" t="str">
        <f>IF(BX6=MAX(BX6:BX8),AY6,IF(BX7=MAX(BX6:BX8),AY7,IF(BX8=MAX(BX6:BX8),AY8,D6)))</f>
        <v>Durosini Manuel   -   CSI Oratorio Calcinato A.S.D.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8"/>
      <c r="Z11" s="199">
        <f>IF(A11=AY6,BC6,IF(A11=AY7,BC7,IF(A11=AY8,BC8,"0")))</f>
        <v>0</v>
      </c>
      <c r="AA11" s="200"/>
      <c r="AB11" s="201"/>
      <c r="AC11" s="194">
        <f>IF(A11=AY6,BG6,IF(A11=AY7,BG7,IF(A11=AY8,BG8,"0")))</f>
        <v>0</v>
      </c>
      <c r="AD11" s="202"/>
      <c r="AE11" s="194">
        <f>IF(A11=AY6,BK6,IF(A11=AY7,BK7,IF(A11=AY8,BK8,"0")))</f>
        <v>0</v>
      </c>
      <c r="AF11" s="202"/>
      <c r="AG11" s="194">
        <f>IF(A11=AY6,BL6,IF(A11=AY7,BL7,IF(A11=AY8,BL8,"0")))</f>
        <v>0</v>
      </c>
      <c r="AH11" s="202"/>
      <c r="AI11" s="194">
        <f>IF(A11=AY6,BM6,IF(A11=AY7,BM7,IF(A11=AY8,BM8,"0")))</f>
        <v>0</v>
      </c>
      <c r="AJ11" s="202"/>
      <c r="AK11" s="194">
        <f>SUM(AG11-AI11)</f>
        <v>0</v>
      </c>
      <c r="AL11" s="202"/>
      <c r="AM11" s="194">
        <f>IF(A11=AY6,BO6,IF(A11=AY7,BO7,IF(A11=AY8,BO8,"0")))</f>
        <v>0</v>
      </c>
      <c r="AN11" s="202"/>
      <c r="AO11" s="194">
        <f>IF(A11=AY6,BP6,IF(A11=AY7,BP7,IF(A11=AY8,BP8,"0")))</f>
        <v>0</v>
      </c>
      <c r="AP11" s="202"/>
      <c r="AQ11" s="194">
        <f>SUM(AM11-AO11)</f>
        <v>0</v>
      </c>
      <c r="AR11" s="195"/>
      <c r="AS11" s="38"/>
      <c r="AT11" s="38"/>
      <c r="AU11" s="38"/>
      <c r="AV11" s="38"/>
      <c r="AW11" s="38"/>
      <c r="AX11" s="116"/>
      <c r="AY11" s="85" t="str">
        <f>IF(BW7=MAX(BW6:BW8),AY7,"")</f>
        <v>Massoletti Elia   -   Pol. Oratorio Pian Camuno A.S.D.</v>
      </c>
      <c r="AZ11" s="39">
        <f>IF(BX7=MAX(BX6:BX8),AY7,"")</f>
      </c>
      <c r="BA11" s="40">
        <f>IF(BY7=MAX(BY6:BY8),AY7,"")</f>
      </c>
      <c r="BB11" s="38"/>
      <c r="BD11" s="38"/>
      <c r="BE11" s="38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</row>
    <row r="12" spans="1:82" ht="24" customHeight="1" thickBot="1">
      <c r="A12" s="222" t="str">
        <f>IF(BY6=MAX(BY6:BY8),AY6,IF(BY7=MAX(BY6:BY8),AY7,IF(BY8=MAX(BY6:BY8),AY8,D7)))</f>
        <v>Massoletti Elia   -   Pol. Oratorio Pian Camuno A.S.D.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4"/>
      <c r="Z12" s="225">
        <f>IF(A12=AY6,BC6,IF(A12=AY7,BC7,IF(A12=AY8,BC8,"0")))</f>
        <v>0</v>
      </c>
      <c r="AA12" s="226"/>
      <c r="AB12" s="227"/>
      <c r="AC12" s="187">
        <f>IF(A12=AY6,BG6,IF(A12=AY7,BG7,IF(A12=AY8,BG8,"0")))</f>
        <v>0</v>
      </c>
      <c r="AD12" s="189"/>
      <c r="AE12" s="187">
        <f>IF(A12=AY6,BK6,IF(A12=AY7,BK7,IF(A12=AY8,BK8,"0")))</f>
        <v>0</v>
      </c>
      <c r="AF12" s="189"/>
      <c r="AG12" s="187">
        <f>IF(A12=AY6,BL6,IF(A12=AY7,BL7,IF(A12=AY8,BL8,"0")))</f>
        <v>0</v>
      </c>
      <c r="AH12" s="189"/>
      <c r="AI12" s="187">
        <f>IF(A12=AY6,BM6,IF(A12=AY7,BM7,IF(A12=AY8,BM8,"0")))</f>
        <v>0</v>
      </c>
      <c r="AJ12" s="189"/>
      <c r="AK12" s="187">
        <f>SUM(AG12-AI12)</f>
        <v>0</v>
      </c>
      <c r="AL12" s="189"/>
      <c r="AM12" s="187">
        <f>IF(A12=AY6,BO6,IF(A12=AY7,BO7,IF(A12=AY8,BO8,"0")))</f>
        <v>0</v>
      </c>
      <c r="AN12" s="189"/>
      <c r="AO12" s="187">
        <f>IF(A12=AY6,BP6,IF(A12=AY7,BP7,IF(A12=AY8,BP8,"0")))</f>
        <v>0</v>
      </c>
      <c r="AP12" s="189"/>
      <c r="AQ12" s="187">
        <f>SUM(AM12-AO12)</f>
        <v>0</v>
      </c>
      <c r="AR12" s="188"/>
      <c r="AS12" s="38"/>
      <c r="AT12" s="38"/>
      <c r="AU12" s="38"/>
      <c r="AV12" s="38"/>
      <c r="AW12" s="38"/>
      <c r="AX12" s="116"/>
      <c r="AY12" s="86" t="str">
        <f>IF(BW8=MAX(BW6:BW8),AY8,"")</f>
        <v>Durosini Manuel   -   CSI Oratorio Calcinato A.S.D.</v>
      </c>
      <c r="AZ12" s="42">
        <f>IF(BX8=MAX(BX6:BX8),AY8,"")</f>
      </c>
      <c r="BA12" s="43">
        <f>IF(BY8=MAX(BY6:BY8),AY8,"")</f>
      </c>
      <c r="BB12" s="38"/>
      <c r="BD12" s="38"/>
      <c r="BE12" s="38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</row>
    <row r="14" spans="1:84" ht="24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7"/>
      <c r="AT14" s="7"/>
      <c r="AU14" s="7"/>
      <c r="AV14" s="7"/>
      <c r="AW14" s="7"/>
      <c r="AX14" s="7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</row>
    <row r="15" spans="1:84" ht="24" customHeight="1">
      <c r="A15" s="230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9"/>
      <c r="AT15" s="9"/>
      <c r="AU15" s="9"/>
      <c r="AV15" s="9"/>
      <c r="AW15" s="9"/>
      <c r="AX15" s="9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</row>
    <row r="16" spans="1:84" ht="24" customHeight="1">
      <c r="A16" s="231" t="str">
        <f>A3</f>
        <v>Cat. UNDER 15 M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2" t="s">
        <v>78</v>
      </c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3"/>
      <c r="AL16" s="233"/>
      <c r="AM16" s="233"/>
      <c r="AN16" s="233"/>
      <c r="AO16" s="233"/>
      <c r="AP16" s="233"/>
      <c r="AQ16" s="233"/>
      <c r="AR16" s="233"/>
      <c r="AS16" s="10"/>
      <c r="AT16" s="10"/>
      <c r="AU16" s="10"/>
      <c r="AV16" s="10"/>
      <c r="AW16" s="10"/>
      <c r="AX16" s="10"/>
      <c r="AY16" s="82"/>
      <c r="AZ16" s="11"/>
      <c r="BA16" s="11"/>
      <c r="BB16" s="11"/>
      <c r="BC16" s="11"/>
      <c r="BL16" s="172">
        <v>50</v>
      </c>
      <c r="BN16" s="172">
        <v>20000</v>
      </c>
      <c r="BO16" s="172">
        <v>1</v>
      </c>
      <c r="BQ16" s="172">
        <v>1000</v>
      </c>
      <c r="BR16" s="172">
        <v>100000</v>
      </c>
      <c r="CF16" s="88"/>
    </row>
    <row r="17" spans="1:84" ht="24" customHeight="1">
      <c r="A17" s="14" t="s">
        <v>74</v>
      </c>
      <c r="B17" s="128" t="s">
        <v>75</v>
      </c>
      <c r="C17" s="228" t="s">
        <v>58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14" t="s">
        <v>48</v>
      </c>
      <c r="AH17" s="214"/>
      <c r="AI17" s="214" t="s">
        <v>49</v>
      </c>
      <c r="AJ17" s="214"/>
      <c r="AK17" s="214" t="s">
        <v>50</v>
      </c>
      <c r="AL17" s="214"/>
      <c r="AM17" s="214" t="s">
        <v>51</v>
      </c>
      <c r="AN17" s="214"/>
      <c r="AO17" s="214" t="s">
        <v>52</v>
      </c>
      <c r="AP17" s="214"/>
      <c r="AQ17" s="213" t="s">
        <v>53</v>
      </c>
      <c r="AR17" s="213"/>
      <c r="AS17" s="13"/>
      <c r="AT17" s="13"/>
      <c r="AU17" s="13"/>
      <c r="AV17" s="13"/>
      <c r="AW17" s="13"/>
      <c r="AX17" s="139"/>
      <c r="AY17" s="82"/>
      <c r="AZ17" s="229" t="s">
        <v>59</v>
      </c>
      <c r="BA17" s="229"/>
      <c r="BB17" s="229"/>
      <c r="BC17" s="229"/>
      <c r="BD17" s="242" t="s">
        <v>2</v>
      </c>
      <c r="BE17" s="243"/>
      <c r="BF17" s="243"/>
      <c r="BG17" s="244"/>
      <c r="BH17" s="245" t="s">
        <v>3</v>
      </c>
      <c r="BI17" s="246"/>
      <c r="BJ17" s="246"/>
      <c r="BK17" s="247"/>
      <c r="BL17" s="242" t="s">
        <v>4</v>
      </c>
      <c r="BM17" s="243"/>
      <c r="BN17" s="244"/>
      <c r="BO17" s="242" t="s">
        <v>5</v>
      </c>
      <c r="BP17" s="243"/>
      <c r="BQ17" s="244"/>
      <c r="BR17" s="238" t="s">
        <v>6</v>
      </c>
      <c r="BS17" s="238"/>
      <c r="BT17" s="238"/>
      <c r="BU17" s="238"/>
      <c r="BV17" s="238"/>
      <c r="BW17" s="238"/>
      <c r="BX17" s="238"/>
      <c r="BY17" s="238"/>
      <c r="BZ17" s="185" t="s">
        <v>79</v>
      </c>
      <c r="CA17" s="186"/>
      <c r="CB17" s="186"/>
      <c r="CC17" s="186"/>
      <c r="CD17" s="186"/>
      <c r="CE17" s="89"/>
      <c r="CF17" s="173"/>
    </row>
    <row r="18" spans="1:84" ht="30" customHeight="1">
      <c r="A18" s="90">
        <v>5</v>
      </c>
      <c r="B18" s="91">
        <v>14</v>
      </c>
      <c r="C18" s="92" t="s">
        <v>28</v>
      </c>
      <c r="D18" s="215" t="str">
        <f>REPT('lista di qualificazione'!B5,1)</f>
        <v>Giovio Alessio   -   Pol. Oratorio Pian Camuno A.S.D.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6"/>
      <c r="R18" s="93" t="s">
        <v>42</v>
      </c>
      <c r="S18" s="217" t="str">
        <f>REPT(D19,1)</f>
        <v>Galli Andrea   -   Tennis Tavolo Coniolo</v>
      </c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9"/>
      <c r="AG18" s="94"/>
      <c r="AH18" s="95"/>
      <c r="AI18" s="96"/>
      <c r="AJ18" s="62"/>
      <c r="AK18" s="94"/>
      <c r="AL18" s="95"/>
      <c r="AM18" s="96"/>
      <c r="AN18" s="62"/>
      <c r="AO18" s="94"/>
      <c r="AP18" s="117"/>
      <c r="AQ18" s="118">
        <f aca="true" t="shared" si="1" ref="AQ18:AR20">IF(AG18="","",IF(AG18&lt;&gt;"",CE19))</f>
      </c>
      <c r="AR18" s="118">
        <f t="shared" si="1"/>
      </c>
      <c r="AS18" s="126"/>
      <c r="AT18" s="126"/>
      <c r="AU18" s="126"/>
      <c r="AV18" s="126"/>
      <c r="AW18" s="12"/>
      <c r="AX18" s="12"/>
      <c r="AY18" s="82"/>
      <c r="AZ18" s="16" t="s">
        <v>7</v>
      </c>
      <c r="BA18" s="17" t="s">
        <v>8</v>
      </c>
      <c r="BB18" s="18" t="s">
        <v>9</v>
      </c>
      <c r="BC18" s="19" t="s">
        <v>10</v>
      </c>
      <c r="BD18" s="20" t="s">
        <v>11</v>
      </c>
      <c r="BE18" s="20" t="s">
        <v>12</v>
      </c>
      <c r="BF18" s="20" t="s">
        <v>13</v>
      </c>
      <c r="BG18" s="21" t="s">
        <v>14</v>
      </c>
      <c r="BH18" s="20" t="s">
        <v>11</v>
      </c>
      <c r="BI18" s="20" t="s">
        <v>12</v>
      </c>
      <c r="BJ18" s="20" t="s">
        <v>15</v>
      </c>
      <c r="BK18" s="20" t="s">
        <v>16</v>
      </c>
      <c r="BL18" s="22" t="s">
        <v>17</v>
      </c>
      <c r="BM18" s="22" t="s">
        <v>18</v>
      </c>
      <c r="BN18" s="22" t="s">
        <v>19</v>
      </c>
      <c r="BO18" s="23" t="s">
        <v>20</v>
      </c>
      <c r="BP18" s="23" t="s">
        <v>21</v>
      </c>
      <c r="BQ18" s="23" t="s">
        <v>22</v>
      </c>
      <c r="BR18" s="174" t="s">
        <v>93</v>
      </c>
      <c r="BS18" s="174" t="s">
        <v>19</v>
      </c>
      <c r="BT18" s="174" t="s">
        <v>22</v>
      </c>
      <c r="BU18" s="174" t="s">
        <v>17</v>
      </c>
      <c r="BV18" s="174" t="s">
        <v>20</v>
      </c>
      <c r="BW18" s="25" t="s">
        <v>80</v>
      </c>
      <c r="BX18" s="24" t="s">
        <v>81</v>
      </c>
      <c r="BY18" s="24" t="s">
        <v>82</v>
      </c>
      <c r="BZ18" s="97" t="s">
        <v>83</v>
      </c>
      <c r="CA18" s="97" t="s">
        <v>84</v>
      </c>
      <c r="CB18" s="97" t="s">
        <v>85</v>
      </c>
      <c r="CC18" s="97" t="s">
        <v>86</v>
      </c>
      <c r="CD18" s="97" t="s">
        <v>87</v>
      </c>
      <c r="CE18" s="97" t="s">
        <v>88</v>
      </c>
      <c r="CF18" s="97" t="s">
        <v>89</v>
      </c>
    </row>
    <row r="19" spans="1:84" ht="30" customHeight="1">
      <c r="A19" s="98"/>
      <c r="B19" s="99"/>
      <c r="C19" s="100" t="s">
        <v>30</v>
      </c>
      <c r="D19" s="220" t="str">
        <f>REPT('lista di qualificazione'!B8,1)</f>
        <v>Galli Andrea   -   Tennis Tavolo Coniolo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101" t="s">
        <v>42</v>
      </c>
      <c r="S19" s="210" t="str">
        <f>REPT(D20,1)</f>
        <v>Pezzotta Simone   -   Pol. Oratorio Pian Camuno A.S.D.</v>
      </c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2"/>
      <c r="AG19" s="102"/>
      <c r="AH19" s="103"/>
      <c r="AI19" s="104"/>
      <c r="AJ19" s="63"/>
      <c r="AK19" s="102"/>
      <c r="AL19" s="103"/>
      <c r="AM19" s="104"/>
      <c r="AN19" s="63"/>
      <c r="AO19" s="102"/>
      <c r="AP19" s="63"/>
      <c r="AQ19" s="118">
        <f t="shared" si="1"/>
      </c>
      <c r="AR19" s="118">
        <f t="shared" si="1"/>
      </c>
      <c r="AS19" s="126"/>
      <c r="AT19" s="126"/>
      <c r="AU19" s="126"/>
      <c r="AV19" s="126"/>
      <c r="AW19" s="239" t="s">
        <v>90</v>
      </c>
      <c r="AX19" s="239"/>
      <c r="AY19" s="83" t="str">
        <f>REPT(D18,1)</f>
        <v>Giovio Alessio   -   Pol. Oratorio Pian Camuno A.S.D.</v>
      </c>
      <c r="AZ19" s="14" t="str">
        <f>IF(AQ18="","0",IF(AQ18&gt;AR18,"2",IF(AQ18&lt;AR18,"0")))</f>
        <v>0</v>
      </c>
      <c r="BA19" s="27"/>
      <c r="BB19" s="14" t="str">
        <f>IF(AR20="","0",IF(AQ20&gt;AR20,"0",IF(AQ20&lt;AR20,"2")))</f>
        <v>0</v>
      </c>
      <c r="BC19" s="28">
        <f>SUM(AZ19+BB19)</f>
        <v>0</v>
      </c>
      <c r="BD19" s="29" t="str">
        <f>IF(AZ19&gt;AZ21,"1",IF(AZ19&lt;AZ21,"0","0"))</f>
        <v>0</v>
      </c>
      <c r="BE19" s="30"/>
      <c r="BF19" s="29" t="str">
        <f>IF(BB19&gt;BB20,"1",IF(BB19&lt;BB20,"0","0"))</f>
        <v>0</v>
      </c>
      <c r="BG19" s="31">
        <f>SUM(BD19+BF19)</f>
        <v>0</v>
      </c>
      <c r="BH19" s="29" t="str">
        <f>IF(AZ19&lt;AZ21,"1",IF(AZ19&gt;AZ21,"0","0"))</f>
        <v>0</v>
      </c>
      <c r="BI19" s="30"/>
      <c r="BJ19" s="29" t="str">
        <f>IF(BB19&lt;BB20,"1",IF(BB19&gt;BB20,"0","0"))</f>
        <v>0</v>
      </c>
      <c r="BK19" s="32">
        <f>SUM(BH19+BJ19)</f>
        <v>0</v>
      </c>
      <c r="BL19" s="105">
        <f>SUM(CE19+CF21)</f>
        <v>0</v>
      </c>
      <c r="BM19" s="105">
        <f>SUM(CE21+CF19)</f>
        <v>0</v>
      </c>
      <c r="BN19" s="32">
        <f>SUM(BL19-BM19)</f>
        <v>0</v>
      </c>
      <c r="BO19" s="32">
        <f>SUM(AG18+AI18+AK18+AM18+AO18+AH20+AJ20+AL20+AN20+AP20)</f>
        <v>0</v>
      </c>
      <c r="BP19" s="32">
        <f>SUM(AH18+AJ18+AL18+AN18+AP18+AG20+AI20+AK20+AM20+AO20)</f>
        <v>0</v>
      </c>
      <c r="BQ19" s="32">
        <f>SUM(BO19-BP19)</f>
        <v>0</v>
      </c>
      <c r="BR19" s="29">
        <f>BC19*BR16</f>
        <v>0</v>
      </c>
      <c r="BS19" s="29">
        <f>SUM(BN19*BN16)</f>
        <v>0</v>
      </c>
      <c r="BT19" s="29">
        <f>SUM(BQ19*BQ16)</f>
        <v>0</v>
      </c>
      <c r="BU19" s="29">
        <f>SUM(BL19*BL16)</f>
        <v>0</v>
      </c>
      <c r="BV19" s="29">
        <f>SUM(BO19*BO16)</f>
        <v>0</v>
      </c>
      <c r="BW19" s="175">
        <f>SUM(BR19+BS19+BT19+BU19+BV19)</f>
        <v>0</v>
      </c>
      <c r="BX19" s="29">
        <f>IF(BW19&lt;MAX(BW19:BW21),BW19,"")</f>
      </c>
      <c r="BY19" s="29">
        <f>IF(BX19&lt;MAX(BX19:BX21),BX19,"")</f>
      </c>
      <c r="BZ19" s="106">
        <f>IF(AND(AG18&lt;&gt;"",AH18&lt;&gt;""),IF(AG18&gt;AH18,"c","f"),0)</f>
        <v>0</v>
      </c>
      <c r="CA19" s="106">
        <f>IF(AND(AI18&lt;&gt;"",AJ18&lt;&gt;""),IF(AI18&gt;AJ18,"c","f"),0)</f>
        <v>0</v>
      </c>
      <c r="CB19" s="106">
        <f>IF(AND(AK18&lt;&gt;"",AL18&lt;&gt;""),IF(AK18&gt;AL18,"c","f"),0)</f>
        <v>0</v>
      </c>
      <c r="CC19" s="106">
        <f>IF(AND(AM18&lt;&gt;"",AN18&lt;&gt;""),IF(AM18&gt;AN18,"c","f"),0)</f>
        <v>0</v>
      </c>
      <c r="CD19" s="106">
        <f>IF(AND(AO18&lt;&gt;"",AP18&lt;&gt;""),IF(AO18&gt;AP18,"c","f"),0)</f>
        <v>0</v>
      </c>
      <c r="CE19" s="106">
        <f>COUNTIF(BZ19:CD19,"c")</f>
        <v>0</v>
      </c>
      <c r="CF19" s="106">
        <f>COUNTIF(BZ19:CD19,"f")</f>
        <v>0</v>
      </c>
    </row>
    <row r="20" spans="1:84" ht="30" customHeight="1">
      <c r="A20" s="107"/>
      <c r="B20" s="108"/>
      <c r="C20" s="109" t="s">
        <v>29</v>
      </c>
      <c r="D20" s="203" t="str">
        <f>REPT('lista di qualificazione'!B6,1)</f>
        <v>Pezzotta Simone   -   Pol. Oratorio Pian Camuno A.S.D.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4"/>
      <c r="R20" s="110" t="s">
        <v>42</v>
      </c>
      <c r="S20" s="205" t="str">
        <f>REPT(D18,1)</f>
        <v>Giovio Alessio   -   Pol. Oratorio Pian Camuno A.S.D.</v>
      </c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7"/>
      <c r="AG20" s="111"/>
      <c r="AH20" s="112"/>
      <c r="AI20" s="113"/>
      <c r="AJ20" s="114"/>
      <c r="AK20" s="111"/>
      <c r="AL20" s="112"/>
      <c r="AM20" s="113"/>
      <c r="AN20" s="114"/>
      <c r="AO20" s="111"/>
      <c r="AP20" s="114"/>
      <c r="AQ20" s="118">
        <f t="shared" si="1"/>
      </c>
      <c r="AR20" s="118">
        <f t="shared" si="1"/>
      </c>
      <c r="AS20" s="126"/>
      <c r="AT20" s="126"/>
      <c r="AU20" s="126"/>
      <c r="AV20" s="126"/>
      <c r="AW20" s="240" t="str">
        <f>A23</f>
        <v>Giovio Alessio   -   Pol. Oratorio Pian Camuno A.S.D.</v>
      </c>
      <c r="AX20" s="241"/>
      <c r="AY20" s="83" t="str">
        <f>REPT(D20,1)</f>
        <v>Pezzotta Simone   -   Pol. Oratorio Pian Camuno A.S.D.</v>
      </c>
      <c r="AZ20" s="27"/>
      <c r="BA20" s="14" t="str">
        <f>IF(AQ19="","0",IF(AR19&gt;AQ19,"2",IF(AR19&lt;AQ19,"0")))</f>
        <v>0</v>
      </c>
      <c r="BB20" s="14" t="str">
        <f>IF(AQ20="","0",IF(AQ20&gt;AR20,"2",IF(AQ20&lt;AR20,"0")))</f>
        <v>0</v>
      </c>
      <c r="BC20" s="176">
        <f>SUM(BA20+BB20)</f>
        <v>0</v>
      </c>
      <c r="BD20" s="177"/>
      <c r="BE20" s="29" t="str">
        <f>IF(BA20&gt;BA21,"1",IF(BA20&lt;BA21,"0","0"))</f>
        <v>0</v>
      </c>
      <c r="BF20" s="29" t="str">
        <f>IF(BB20&gt;BB19,"1",IF(BB20&lt;BB19,"0","0"))</f>
        <v>0</v>
      </c>
      <c r="BG20" s="31">
        <f>SUM(BE20+BF20)</f>
        <v>0</v>
      </c>
      <c r="BH20" s="30"/>
      <c r="BI20" s="29" t="str">
        <f>IF(BA20&lt;BA21,"1",IF(BA20&gt;BA21,"0","0"))</f>
        <v>0</v>
      </c>
      <c r="BJ20" s="29" t="str">
        <f>IF(BB20&lt;BB19,"1",IF(BB20&gt;BB19,"0","0"))</f>
        <v>0</v>
      </c>
      <c r="BK20" s="32">
        <f>SUM(BI20+BJ20)</f>
        <v>0</v>
      </c>
      <c r="BL20" s="105">
        <f>SUM(CE21+CF20)</f>
        <v>0</v>
      </c>
      <c r="BM20" s="105">
        <f>SUM(CE20+CF21)</f>
        <v>0</v>
      </c>
      <c r="BN20" s="32">
        <f>SUM(BL20-BM20)</f>
        <v>0</v>
      </c>
      <c r="BO20" s="32">
        <f>SUM(AH19+AJ19+AL19+AN19+AP19+AG20+AI20+AK20+AM20+AO20)</f>
        <v>0</v>
      </c>
      <c r="BP20" s="32">
        <f>SUM(AG19+AI19+AK19+AM19+AO19+AH20+AJ20+AL20+AN20+AP20)</f>
        <v>0</v>
      </c>
      <c r="BQ20" s="32">
        <f>SUM(BO20-BP20)</f>
        <v>0</v>
      </c>
      <c r="BR20" s="29">
        <f>BC20*BR16</f>
        <v>0</v>
      </c>
      <c r="BS20" s="29">
        <f>SUM(BN20*BN16)</f>
        <v>0</v>
      </c>
      <c r="BT20" s="29">
        <f>SUM(BQ20*BQ16)</f>
        <v>0</v>
      </c>
      <c r="BU20" s="29">
        <f>SUM(BL20*BL16)</f>
        <v>0</v>
      </c>
      <c r="BV20" s="29">
        <f>SUM(BO20*BO16)</f>
        <v>0</v>
      </c>
      <c r="BW20" s="175">
        <f>SUM(BR20+BS20+BT20+BU20+BV20)</f>
        <v>0</v>
      </c>
      <c r="BX20" s="29">
        <f>IF(BW20&lt;MAX(BW19:BW21),BW20,"")</f>
      </c>
      <c r="BY20" s="29">
        <f>IF(BX20&lt;MAX(BX19:BX21),BX20,"")</f>
      </c>
      <c r="BZ20" s="106">
        <f>IF(AND(AG19&lt;&gt;"",AH19&lt;&gt;""),IF(AG19&gt;AH19,"c","f"),0)</f>
        <v>0</v>
      </c>
      <c r="CA20" s="106">
        <f>IF(AND(AI19&lt;&gt;"",AJ19&lt;&gt;""),IF(AI19&gt;AJ19,"c","f"),0)</f>
        <v>0</v>
      </c>
      <c r="CB20" s="106">
        <f>IF(AND(AK19&lt;&gt;"",AL19&lt;&gt;""),IF(AK19&gt;AL19,"c","f"),0)</f>
        <v>0</v>
      </c>
      <c r="CC20" s="106">
        <f>IF(AND(AM19&lt;&gt;"",AN19&lt;&gt;""),IF(AM19&gt;AN19,"c","f"),0)</f>
        <v>0</v>
      </c>
      <c r="CD20" s="106">
        <f>IF(AND(AO19&lt;&gt;"",AP19&lt;&gt;""),IF(AO19&gt;AP19,"c","f"),0)</f>
        <v>0</v>
      </c>
      <c r="CE20" s="106">
        <f>COUNTIF(BZ20:CD20,"c")</f>
        <v>0</v>
      </c>
      <c r="CF20" s="106">
        <f>COUNTIF(BZ20:CD20,"f")</f>
        <v>0</v>
      </c>
    </row>
    <row r="21" spans="1:84" ht="24" customHeight="1" thickBot="1">
      <c r="A21" s="208" t="s">
        <v>24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87"/>
      <c r="AT21" s="87"/>
      <c r="AU21" s="87"/>
      <c r="AV21" s="87"/>
      <c r="AW21" s="240" t="str">
        <f>A24</f>
        <v>Galli Andrea   -   Tennis Tavolo Coniolo</v>
      </c>
      <c r="AX21" s="241"/>
      <c r="AY21" s="83" t="str">
        <f>REPT(D19,1)</f>
        <v>Galli Andrea   -   Tennis Tavolo Coniolo</v>
      </c>
      <c r="AZ21" s="178" t="str">
        <f>IF(AR18="","0",IF(AQ18&gt;AR18,"0",IF(AR18&gt;AQ18,"2")))</f>
        <v>0</v>
      </c>
      <c r="BA21" s="178" t="str">
        <f>IF(AQ19="","0",IF(AQ19&gt;AR19,"2",IF(AQ19&lt;AR19,"0")))</f>
        <v>0</v>
      </c>
      <c r="BB21" s="27"/>
      <c r="BC21" s="28">
        <f>SUM(AZ21+BA21)</f>
        <v>0</v>
      </c>
      <c r="BD21" s="29" t="str">
        <f>IF(AZ21&gt;AZ19,"1",IF(AZ21&lt;AZ19,"0","0"))</f>
        <v>0</v>
      </c>
      <c r="BE21" s="29" t="str">
        <f>IF(BA21&gt;BA20,"1",IF(BA21&lt;BA20,"0","0"))</f>
        <v>0</v>
      </c>
      <c r="BF21" s="30"/>
      <c r="BG21" s="31">
        <f>SUM(BD21+BE21)</f>
        <v>0</v>
      </c>
      <c r="BH21" s="29" t="str">
        <f>IF(AZ21&lt;AZ19,"1",IF(AZ21&gt;AZ19,"0","0"))</f>
        <v>0</v>
      </c>
      <c r="BI21" s="29" t="str">
        <f>IF(BA21&lt;BA20,"1",IF(BA21&gt;BA20,"0","0"))</f>
        <v>0</v>
      </c>
      <c r="BJ21" s="30"/>
      <c r="BK21" s="32">
        <f>SUM(BH21+BI21)</f>
        <v>0</v>
      </c>
      <c r="BL21" s="105">
        <f>SUM(CF19+CE20)</f>
        <v>0</v>
      </c>
      <c r="BM21" s="105">
        <f>SUM(CE19+CF20)</f>
        <v>0</v>
      </c>
      <c r="BN21" s="32">
        <f>SUM(BL21-BM21)</f>
        <v>0</v>
      </c>
      <c r="BO21" s="105">
        <f>SUM(AH18+AJ18+AL18+AN18+AP18+AG19+AI19+AK19+AM19+AO19)</f>
        <v>0</v>
      </c>
      <c r="BP21" s="32">
        <f>SUM(AG18+AI18+AK18+AM18+AO18+AH19+AJ19+AL19+AN19+AP19)</f>
        <v>0</v>
      </c>
      <c r="BQ21" s="32">
        <f>SUM(BO21-BP21)</f>
        <v>0</v>
      </c>
      <c r="BR21" s="29">
        <f>BC21*BR16</f>
        <v>0</v>
      </c>
      <c r="BS21" s="29">
        <f>SUM(BN21*BN16)</f>
        <v>0</v>
      </c>
      <c r="BT21" s="29">
        <f>SUM(BQ21*BQ16)</f>
        <v>0</v>
      </c>
      <c r="BU21" s="29">
        <f>SUM(BL21*BL16)</f>
        <v>0</v>
      </c>
      <c r="BV21" s="29">
        <f>SUM(BO21*BO16)</f>
        <v>0</v>
      </c>
      <c r="BW21" s="175">
        <f>SUM(BR21+BS21+BT21+BU21+BV21)</f>
        <v>0</v>
      </c>
      <c r="BX21" s="29">
        <f>IF(BW21&lt;MAX(BW19:BW21),BW21,"")</f>
      </c>
      <c r="BY21" s="29">
        <f>IF(BX21&lt;MAX(BX19:BX21),BX21,"")</f>
      </c>
      <c r="BZ21" s="106">
        <f>IF(AND(AG20&lt;&gt;"",AH20&lt;&gt;""),IF(AG20&gt;AH20,"c","f"),0)</f>
        <v>0</v>
      </c>
      <c r="CA21" s="106">
        <f>IF(AND(AI20&lt;&gt;"",AJ20&lt;&gt;""),IF(AI20&gt;AJ20,"c","f"),0)</f>
        <v>0</v>
      </c>
      <c r="CB21" s="106">
        <f>IF(AND(AK20&lt;&gt;"",AL20&lt;&gt;""),IF(AK20&gt;AL20,"c","f"),0)</f>
        <v>0</v>
      </c>
      <c r="CC21" s="106">
        <f>IF(AND(AM20&lt;&gt;"",AN20&lt;&gt;""),IF(AM20&gt;AN20,"c","f"),0)</f>
        <v>0</v>
      </c>
      <c r="CD21" s="106">
        <f>IF(AND(AO20&lt;&gt;"",AP20&lt;&gt;""),IF(AO20&gt;AP20,"c","f"),0)</f>
        <v>0</v>
      </c>
      <c r="CE21" s="106">
        <f>COUNTIF(BZ21:CD21,"c")</f>
        <v>0</v>
      </c>
      <c r="CF21" s="106">
        <f>COUNTIF(BZ21:CD21,"f")</f>
        <v>0</v>
      </c>
    </row>
    <row r="22" spans="1:82" ht="24" customHeight="1">
      <c r="A22" s="234" t="s">
        <v>43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6"/>
      <c r="Z22" s="192" t="s">
        <v>44</v>
      </c>
      <c r="AA22" s="237"/>
      <c r="AB22" s="193"/>
      <c r="AC22" s="192" t="s">
        <v>54</v>
      </c>
      <c r="AD22" s="193"/>
      <c r="AE22" s="192" t="s">
        <v>55</v>
      </c>
      <c r="AF22" s="193"/>
      <c r="AG22" s="192" t="s">
        <v>56</v>
      </c>
      <c r="AH22" s="193"/>
      <c r="AI22" s="192" t="s">
        <v>57</v>
      </c>
      <c r="AJ22" s="193"/>
      <c r="AK22" s="192" t="s">
        <v>19</v>
      </c>
      <c r="AL22" s="193"/>
      <c r="AM22" s="192" t="s">
        <v>45</v>
      </c>
      <c r="AN22" s="193"/>
      <c r="AO22" s="192" t="s">
        <v>46</v>
      </c>
      <c r="AP22" s="193"/>
      <c r="AQ22" s="190" t="s">
        <v>47</v>
      </c>
      <c r="AR22" s="191"/>
      <c r="AS22" s="34"/>
      <c r="AT22" s="34"/>
      <c r="AU22" s="34"/>
      <c r="AV22" s="34"/>
      <c r="AW22" s="34"/>
      <c r="AX22" s="115"/>
      <c r="AY22" s="84" t="s">
        <v>37</v>
      </c>
      <c r="AZ22" s="179" t="s">
        <v>38</v>
      </c>
      <c r="BA22" s="180" t="s">
        <v>39</v>
      </c>
      <c r="BB22" s="35"/>
      <c r="BD22" s="36"/>
      <c r="BE22" s="36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</row>
    <row r="23" spans="1:82" ht="24" customHeight="1">
      <c r="A23" s="196" t="str">
        <f>IF(BW19=MAX(BW19:BW21),AY19,IF(BW20=MAX(BW19:BW21),AY20,IF(BW21=MAX(BW19:BW21),AY21,D18)))</f>
        <v>Giovio Alessio   -   Pol. Oratorio Pian Camuno A.S.D.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8"/>
      <c r="Z23" s="199">
        <f>IF(A23=AY19,BC19,IF(A23=AY20,BC20,IF(A23=AY21,BC21,"0")))</f>
        <v>0</v>
      </c>
      <c r="AA23" s="200"/>
      <c r="AB23" s="201"/>
      <c r="AC23" s="194">
        <f>IF(A23=AY19,BG19,IF(A23=AY20,BG20,IF(A23=AY21,BG21,"0")))</f>
        <v>0</v>
      </c>
      <c r="AD23" s="202"/>
      <c r="AE23" s="194">
        <f>IF(A23=AY19,BK19,IF(A23=AY20,BK20,IF(A23=AY21,BK21,"0")))</f>
        <v>0</v>
      </c>
      <c r="AF23" s="202"/>
      <c r="AG23" s="194">
        <f>IF(A23=AY19,BL19,IF(A23=AY20,BL20,IF(A23=AY21,BL21,"0")))</f>
        <v>0</v>
      </c>
      <c r="AH23" s="202"/>
      <c r="AI23" s="194">
        <f>IF(A23=AY19,BM19,IF(A23=AY20,BM20,IF(A23=AY21,BM21,"0")))</f>
        <v>0</v>
      </c>
      <c r="AJ23" s="202"/>
      <c r="AK23" s="194">
        <f>SUM(AG23-AI23)</f>
        <v>0</v>
      </c>
      <c r="AL23" s="202"/>
      <c r="AM23" s="194">
        <f>IF(A23=AY19,BO19,IF(A23=AY20,BO20,IF(A23=AY21,BO21,"0")))</f>
        <v>0</v>
      </c>
      <c r="AN23" s="202"/>
      <c r="AO23" s="194">
        <f>IF(A23=AY19,BP19,IF(A23=AY20,BP20,IF(A23=AY21,BP21,"0")))</f>
        <v>0</v>
      </c>
      <c r="AP23" s="202"/>
      <c r="AQ23" s="194">
        <f>SUM(AM23-AO23)</f>
        <v>0</v>
      </c>
      <c r="AR23" s="195"/>
      <c r="AS23" s="38"/>
      <c r="AT23" s="38"/>
      <c r="AU23" s="38"/>
      <c r="AV23" s="38"/>
      <c r="AW23" s="38"/>
      <c r="AX23" s="116"/>
      <c r="AY23" s="85" t="str">
        <f>IF(BW19=MAX(BW19:BW21),AY19,"")</f>
        <v>Giovio Alessio   -   Pol. Oratorio Pian Camuno A.S.D.</v>
      </c>
      <c r="AZ23" s="39">
        <f>IF(BX19=MAX(BX19:BX21),AY19,"")</f>
      </c>
      <c r="BA23" s="40">
        <f>IF(BY19=MAX(BY19:BY21),AY19,"")</f>
      </c>
      <c r="BB23" s="38"/>
      <c r="BD23" s="38"/>
      <c r="BE23" s="38"/>
      <c r="BF23" s="37"/>
      <c r="BG23" s="37"/>
      <c r="BH23" s="41">
        <f>IF(BG23="1","0",IF(BG23="0","1",""))</f>
      </c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</row>
    <row r="24" spans="1:82" ht="24" customHeight="1">
      <c r="A24" s="196" t="str">
        <f>IF(BX19=MAX(BX19:BX21),AY19,IF(BX20=MAX(BX19:BX21),AY20,IF(BX21=MAX(BX19:BX21),AY21,D19)))</f>
        <v>Galli Andrea   -   Tennis Tavolo Coniolo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8"/>
      <c r="Z24" s="199">
        <f>IF(A24=AY19,BC19,IF(A24=AY20,BC20,IF(A24=AY21,BC21,"0")))</f>
        <v>0</v>
      </c>
      <c r="AA24" s="200"/>
      <c r="AB24" s="201"/>
      <c r="AC24" s="194">
        <f>IF(A24=AY19,BG19,IF(A24=AY20,BG20,IF(A24=AY21,BG21,"0")))</f>
        <v>0</v>
      </c>
      <c r="AD24" s="202"/>
      <c r="AE24" s="194">
        <f>IF(A24=AY19,BK19,IF(A24=AY20,BK20,IF(A24=AY21,BK21,"0")))</f>
        <v>0</v>
      </c>
      <c r="AF24" s="202"/>
      <c r="AG24" s="194">
        <f>IF(A24=AY19,BL19,IF(A24=AY20,BL20,IF(A24=AY21,BL21,"0")))</f>
        <v>0</v>
      </c>
      <c r="AH24" s="202"/>
      <c r="AI24" s="194">
        <f>IF(A24=AY19,BM19,IF(A24=AY20,BM20,IF(A24=AY21,BM21,"0")))</f>
        <v>0</v>
      </c>
      <c r="AJ24" s="202"/>
      <c r="AK24" s="194">
        <f>SUM(AG24-AI24)</f>
        <v>0</v>
      </c>
      <c r="AL24" s="202"/>
      <c r="AM24" s="194">
        <f>IF(A24=AY19,BO19,IF(A24=AY20,BO20,IF(A24=AY21,BO21,"0")))</f>
        <v>0</v>
      </c>
      <c r="AN24" s="202"/>
      <c r="AO24" s="194">
        <f>IF(A24=AY19,BP19,IF(A24=AY20,BP20,IF(A24=AY21,BP21,"0")))</f>
        <v>0</v>
      </c>
      <c r="AP24" s="202"/>
      <c r="AQ24" s="194">
        <f>SUM(AM24-AO24)</f>
        <v>0</v>
      </c>
      <c r="AR24" s="195"/>
      <c r="AS24" s="38"/>
      <c r="AT24" s="38"/>
      <c r="AU24" s="38"/>
      <c r="AV24" s="38"/>
      <c r="AW24" s="38"/>
      <c r="AX24" s="116"/>
      <c r="AY24" s="85" t="str">
        <f>IF(BW20=MAX(BW19:BW21),AY20,"")</f>
        <v>Pezzotta Simone   -   Pol. Oratorio Pian Camuno A.S.D.</v>
      </c>
      <c r="AZ24" s="39">
        <f>IF(BX20=MAX(BX19:BX21),AY20,"")</f>
      </c>
      <c r="BA24" s="40">
        <f>IF(BY20=MAX(BY19:BY21),AY20,"")</f>
      </c>
      <c r="BB24" s="38"/>
      <c r="BD24" s="38"/>
      <c r="BE24" s="38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</row>
    <row r="25" spans="1:82" ht="24" customHeight="1" thickBot="1">
      <c r="A25" s="222" t="str">
        <f>IF(BY19=MAX(BY19:BY21),AY19,IF(BY20=MAX(BY19:BY21),AY20,IF(BY21=MAX(BY19:BY21),AY21,D20)))</f>
        <v>Pezzotta Simone   -   Pol. Oratorio Pian Camuno A.S.D.</v>
      </c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4"/>
      <c r="Z25" s="225">
        <f>IF(A25=AY19,BC19,IF(A25=AY20,BC20,IF(A25=AY21,BC21,"0")))</f>
        <v>0</v>
      </c>
      <c r="AA25" s="226"/>
      <c r="AB25" s="227"/>
      <c r="AC25" s="187">
        <f>IF(A25=AY19,BG19,IF(A25=AY20,BG20,IF(A25=AY21,BG21,"0")))</f>
        <v>0</v>
      </c>
      <c r="AD25" s="189"/>
      <c r="AE25" s="187">
        <f>IF(A25=AY19,BK19,IF(A25=AY20,BK20,IF(A25=AY21,BK21,"0")))</f>
        <v>0</v>
      </c>
      <c r="AF25" s="189"/>
      <c r="AG25" s="187">
        <f>IF(A25=AY19,BL19,IF(A25=AY20,BL20,IF(A25=AY21,BL21,"0")))</f>
        <v>0</v>
      </c>
      <c r="AH25" s="189"/>
      <c r="AI25" s="187">
        <f>IF(A25=AY19,BM19,IF(A25=AY20,BM20,IF(A25=AY21,BM21,"0")))</f>
        <v>0</v>
      </c>
      <c r="AJ25" s="189"/>
      <c r="AK25" s="187">
        <f>SUM(AG25-AI25)</f>
        <v>0</v>
      </c>
      <c r="AL25" s="189"/>
      <c r="AM25" s="187">
        <f>IF(A25=AY19,BO19,IF(A25=AY20,BO20,IF(A25=AY21,BO21,"0")))</f>
        <v>0</v>
      </c>
      <c r="AN25" s="189"/>
      <c r="AO25" s="187">
        <f>IF(A25=AY19,BP19,IF(A25=AY20,BP20,IF(A25=AY21,BP21,"0")))</f>
        <v>0</v>
      </c>
      <c r="AP25" s="189"/>
      <c r="AQ25" s="187">
        <f>SUM(AM25-AO25)</f>
        <v>0</v>
      </c>
      <c r="AR25" s="188"/>
      <c r="AS25" s="38"/>
      <c r="AT25" s="38"/>
      <c r="AU25" s="38"/>
      <c r="AV25" s="38"/>
      <c r="AW25" s="38"/>
      <c r="AX25" s="116"/>
      <c r="AY25" s="86" t="str">
        <f>IF(BW21=MAX(BW19:BW21),AY21,"")</f>
        <v>Galli Andrea   -   Tennis Tavolo Coniolo</v>
      </c>
      <c r="AZ25" s="42">
        <f>IF(BX21=MAX(BX19:BX21),AY21,"")</f>
      </c>
      <c r="BA25" s="43">
        <f>IF(BY21=MAX(BY19:BY21),AY21,"")</f>
      </c>
      <c r="BB25" s="38"/>
      <c r="BD25" s="38"/>
      <c r="BE25" s="38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</row>
  </sheetData>
  <sheetProtection password="C78D" sheet="1" objects="1" scenarios="1"/>
  <mergeCells count="140">
    <mergeCell ref="AW21:AX21"/>
    <mergeCell ref="BR17:BY17"/>
    <mergeCell ref="BZ17:CD17"/>
    <mergeCell ref="AW19:AX19"/>
    <mergeCell ref="AW20:AX20"/>
    <mergeCell ref="BH17:BK17"/>
    <mergeCell ref="BL17:BN17"/>
    <mergeCell ref="BO17:BQ17"/>
    <mergeCell ref="AZ17:BC17"/>
    <mergeCell ref="BD17:BG17"/>
    <mergeCell ref="BR4:BY4"/>
    <mergeCell ref="AW6:AX6"/>
    <mergeCell ref="AW7:AX7"/>
    <mergeCell ref="BL4:BN4"/>
    <mergeCell ref="BO4:BQ4"/>
    <mergeCell ref="AW8:AX8"/>
    <mergeCell ref="BH4:BK4"/>
    <mergeCell ref="BD4:BG4"/>
    <mergeCell ref="AQ11:AR11"/>
    <mergeCell ref="AK12:AL12"/>
    <mergeCell ref="AM11:AN11"/>
    <mergeCell ref="AM12:AN12"/>
    <mergeCell ref="AK11:AL11"/>
    <mergeCell ref="AO12:AP12"/>
    <mergeCell ref="AQ12:AR12"/>
    <mergeCell ref="AQ10:AR10"/>
    <mergeCell ref="AQ9:AR9"/>
    <mergeCell ref="AO9:AP9"/>
    <mergeCell ref="AK9:AL9"/>
    <mergeCell ref="AM9:AN9"/>
    <mergeCell ref="AK10:AL10"/>
    <mergeCell ref="AO10:AP10"/>
    <mergeCell ref="Z10:AB10"/>
    <mergeCell ref="AG12:AH12"/>
    <mergeCell ref="AI12:AJ12"/>
    <mergeCell ref="AG9:AH9"/>
    <mergeCell ref="AG10:AH10"/>
    <mergeCell ref="AI10:AJ10"/>
    <mergeCell ref="AI9:AJ9"/>
    <mergeCell ref="AG11:AH11"/>
    <mergeCell ref="AI11:AJ11"/>
    <mergeCell ref="AC10:AD10"/>
    <mergeCell ref="AE10:AF10"/>
    <mergeCell ref="AE11:AF11"/>
    <mergeCell ref="D7:Q7"/>
    <mergeCell ref="S7:AF7"/>
    <mergeCell ref="A9:Y9"/>
    <mergeCell ref="Z9:AB9"/>
    <mergeCell ref="AC9:AD9"/>
    <mergeCell ref="AE9:AF9"/>
    <mergeCell ref="A8:AR8"/>
    <mergeCell ref="AO11:AP11"/>
    <mergeCell ref="D18:Q18"/>
    <mergeCell ref="S18:AF18"/>
    <mergeCell ref="D19:Q19"/>
    <mergeCell ref="A15:AR15"/>
    <mergeCell ref="A16:Q16"/>
    <mergeCell ref="R16:AJ16"/>
    <mergeCell ref="AK16:AN16"/>
    <mergeCell ref="AO16:AR16"/>
    <mergeCell ref="AK17:AL17"/>
    <mergeCell ref="AG17:AH17"/>
    <mergeCell ref="AI17:AJ17"/>
    <mergeCell ref="C17:AF17"/>
    <mergeCell ref="AM23:AN23"/>
    <mergeCell ref="AO23:AP23"/>
    <mergeCell ref="AC23:AD23"/>
    <mergeCell ref="AE23:AF23"/>
    <mergeCell ref="AG23:AH23"/>
    <mergeCell ref="AI23:AJ23"/>
    <mergeCell ref="A22:Y22"/>
    <mergeCell ref="Z22:AB22"/>
    <mergeCell ref="AG24:AH24"/>
    <mergeCell ref="AI24:AJ24"/>
    <mergeCell ref="A25:Y25"/>
    <mergeCell ref="Z25:AB25"/>
    <mergeCell ref="AC25:AD25"/>
    <mergeCell ref="AE25:AF25"/>
    <mergeCell ref="A1:AR1"/>
    <mergeCell ref="A2:AR2"/>
    <mergeCell ref="A3:Q3"/>
    <mergeCell ref="R3:AJ3"/>
    <mergeCell ref="AK3:AN3"/>
    <mergeCell ref="AO3:AR3"/>
    <mergeCell ref="A10:Y10"/>
    <mergeCell ref="C4:AF4"/>
    <mergeCell ref="AQ4:AR4"/>
    <mergeCell ref="AZ4:BC4"/>
    <mergeCell ref="AM4:AN4"/>
    <mergeCell ref="AO4:AP4"/>
    <mergeCell ref="AI4:AJ4"/>
    <mergeCell ref="AK4:AL4"/>
    <mergeCell ref="AG4:AH4"/>
    <mergeCell ref="AM10:AN10"/>
    <mergeCell ref="AC12:AD12"/>
    <mergeCell ref="D5:Q5"/>
    <mergeCell ref="S5:AF5"/>
    <mergeCell ref="D6:Q6"/>
    <mergeCell ref="S6:AF6"/>
    <mergeCell ref="AC11:AD11"/>
    <mergeCell ref="A11:Y11"/>
    <mergeCell ref="Z11:AB11"/>
    <mergeCell ref="A12:Y12"/>
    <mergeCell ref="Z12:AB12"/>
    <mergeCell ref="AO22:AP22"/>
    <mergeCell ref="AE12:AF12"/>
    <mergeCell ref="D20:Q20"/>
    <mergeCell ref="S20:AF20"/>
    <mergeCell ref="A21:AR21"/>
    <mergeCell ref="A14:AR14"/>
    <mergeCell ref="S19:AF19"/>
    <mergeCell ref="AQ17:AR17"/>
    <mergeCell ref="AM17:AN17"/>
    <mergeCell ref="AO17:AP17"/>
    <mergeCell ref="AC22:AD22"/>
    <mergeCell ref="AE22:AF22"/>
    <mergeCell ref="AG22:AH22"/>
    <mergeCell ref="AI22:AJ22"/>
    <mergeCell ref="A23:Y23"/>
    <mergeCell ref="Z23:AB23"/>
    <mergeCell ref="AQ23:AR23"/>
    <mergeCell ref="A24:Y24"/>
    <mergeCell ref="Z24:AB24"/>
    <mergeCell ref="AQ24:AR24"/>
    <mergeCell ref="AK24:AL24"/>
    <mergeCell ref="AM24:AN24"/>
    <mergeCell ref="AO24:AP24"/>
    <mergeCell ref="AK23:AL23"/>
    <mergeCell ref="AC24:AD24"/>
    <mergeCell ref="AE24:AF24"/>
    <mergeCell ref="BZ4:CD4"/>
    <mergeCell ref="AQ25:AR25"/>
    <mergeCell ref="AG25:AH25"/>
    <mergeCell ref="AI25:AJ25"/>
    <mergeCell ref="AK25:AL25"/>
    <mergeCell ref="AM25:AN25"/>
    <mergeCell ref="AO25:AP25"/>
    <mergeCell ref="AQ22:AR22"/>
    <mergeCell ref="AK22:AL22"/>
    <mergeCell ref="AM22:AN22"/>
  </mergeCells>
  <printOptions horizontalCentered="1"/>
  <pageMargins left="0.15748031496062992" right="0.3937007874015748" top="0.3937007874015748" bottom="0.4724409448818898" header="0.5118110236220472" footer="0.5118110236220472"/>
  <pageSetup blackAndWhite="1" horizontalDpi="300" verticalDpi="300" orientation="portrait" paperSize="9" r:id="rId2"/>
  <headerFooter alignWithMargins="0">
    <oddFooter>&amp;C&amp;1#&amp;"TIM Sans"&amp;8&amp;K4472C4TIM - Uso Interno - Tutti i diritti riservati.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"/>
  <sheetViews>
    <sheetView showGridLines="0" view="pageBreakPreview" zoomScale="60" zoomScaleNormal="50" zoomScalePageLayoutView="0" workbookViewId="0" topLeftCell="A1">
      <selection activeCell="A8" sqref="A8:B8"/>
    </sheetView>
  </sheetViews>
  <sheetFormatPr defaultColWidth="9.140625" defaultRowHeight="12.75"/>
  <cols>
    <col min="1" max="2" width="18.7109375" style="65" customWidth="1"/>
    <col min="3" max="8" width="6.7109375" style="65" customWidth="1"/>
    <col min="9" max="10" width="18.7109375" style="65" customWidth="1"/>
    <col min="11" max="16" width="6.7109375" style="65" customWidth="1"/>
    <col min="17" max="18" width="18.7109375" style="65" customWidth="1"/>
    <col min="19" max="24" width="6.7109375" style="65" customWidth="1"/>
    <col min="25" max="16384" width="9.140625" style="65" customWidth="1"/>
  </cols>
  <sheetData>
    <row r="1" spans="1:24" ht="26.25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 t="s">
        <v>0</v>
      </c>
      <c r="J1" s="263"/>
      <c r="K1" s="263"/>
      <c r="L1" s="263"/>
      <c r="M1" s="263"/>
      <c r="N1" s="263"/>
      <c r="O1" s="263"/>
      <c r="P1" s="263"/>
      <c r="Q1" s="263" t="s">
        <v>0</v>
      </c>
      <c r="R1" s="263"/>
      <c r="S1" s="263"/>
      <c r="T1" s="263"/>
      <c r="U1" s="263"/>
      <c r="V1" s="263"/>
      <c r="W1" s="263"/>
      <c r="X1" s="263"/>
    </row>
    <row r="2" spans="1:24" ht="26.25" customHeight="1">
      <c r="A2" s="264" t="s">
        <v>1</v>
      </c>
      <c r="B2" s="264"/>
      <c r="C2" s="264"/>
      <c r="D2" s="264"/>
      <c r="E2" s="264"/>
      <c r="F2" s="264"/>
      <c r="G2" s="264"/>
      <c r="H2" s="264"/>
      <c r="I2" s="264" t="s">
        <v>1</v>
      </c>
      <c r="J2" s="264"/>
      <c r="K2" s="264"/>
      <c r="L2" s="264"/>
      <c r="M2" s="264"/>
      <c r="N2" s="264"/>
      <c r="O2" s="264"/>
      <c r="P2" s="264"/>
      <c r="Q2" s="264" t="s">
        <v>1</v>
      </c>
      <c r="R2" s="264"/>
      <c r="S2" s="264"/>
      <c r="T2" s="264"/>
      <c r="U2" s="264"/>
      <c r="V2" s="264"/>
      <c r="W2" s="264"/>
      <c r="X2" s="264"/>
    </row>
    <row r="3" spans="1:24" ht="26.25" customHeight="1">
      <c r="A3" s="265" t="str">
        <f>REPT('lista di qualificazione'!A1,1)</f>
        <v>Cat. UNDER 15 M</v>
      </c>
      <c r="B3" s="265"/>
      <c r="C3" s="265"/>
      <c r="D3" s="266" t="str">
        <f>gironi!R3</f>
        <v>Girone 1</v>
      </c>
      <c r="E3" s="266"/>
      <c r="F3" s="266"/>
      <c r="G3" s="66" t="s">
        <v>76</v>
      </c>
      <c r="H3" s="67" t="str">
        <f>REPT(gironi!A5,1)</f>
        <v>4</v>
      </c>
      <c r="I3" s="260" t="str">
        <f>REPT('referti girone'!A3,1)</f>
        <v>Cat. UNDER 15 M</v>
      </c>
      <c r="J3" s="260"/>
      <c r="K3" s="260"/>
      <c r="L3" s="260" t="str">
        <f>REPT('referti girone'!D3,1)</f>
        <v>Girone 1</v>
      </c>
      <c r="M3" s="260"/>
      <c r="N3" s="260"/>
      <c r="O3" s="66" t="s">
        <v>76</v>
      </c>
      <c r="P3" s="68">
        <f>REPT(gironi!A6,1)</f>
      </c>
      <c r="Q3" s="260" t="str">
        <f>REPT(I3,1)</f>
        <v>Cat. UNDER 15 M</v>
      </c>
      <c r="R3" s="260"/>
      <c r="S3" s="260"/>
      <c r="T3" s="260" t="str">
        <f>REPT(L3,1)</f>
        <v>Girone 1</v>
      </c>
      <c r="U3" s="260"/>
      <c r="V3" s="260"/>
      <c r="W3" s="66" t="s">
        <v>76</v>
      </c>
      <c r="X3" s="68">
        <f>REPT(gironi!A7,1)</f>
      </c>
    </row>
    <row r="4" spans="1:24" ht="18" customHeight="1">
      <c r="A4" s="257" t="s">
        <v>25</v>
      </c>
      <c r="B4" s="258"/>
      <c r="C4" s="258"/>
      <c r="D4" s="258"/>
      <c r="E4" s="258"/>
      <c r="F4" s="258"/>
      <c r="G4" s="69" t="s">
        <v>75</v>
      </c>
      <c r="H4" s="70">
        <f>gironi!B5</f>
        <v>14</v>
      </c>
      <c r="I4" s="257" t="s">
        <v>26</v>
      </c>
      <c r="J4" s="258"/>
      <c r="K4" s="258"/>
      <c r="L4" s="258"/>
      <c r="M4" s="258"/>
      <c r="N4" s="258"/>
      <c r="O4" s="69" t="s">
        <v>75</v>
      </c>
      <c r="P4" s="71">
        <f>gironi!B6</f>
        <v>0</v>
      </c>
      <c r="Q4" s="257" t="s">
        <v>27</v>
      </c>
      <c r="R4" s="258"/>
      <c r="S4" s="258"/>
      <c r="T4" s="258"/>
      <c r="U4" s="258"/>
      <c r="V4" s="258"/>
      <c r="W4" s="69" t="s">
        <v>75</v>
      </c>
      <c r="X4" s="72">
        <f>gironi!B7</f>
        <v>0</v>
      </c>
    </row>
    <row r="5" spans="1:24" ht="12">
      <c r="A5" s="254" t="s">
        <v>23</v>
      </c>
      <c r="B5" s="255"/>
      <c r="C5" s="73" t="s">
        <v>31</v>
      </c>
      <c r="D5" s="73" t="s">
        <v>32</v>
      </c>
      <c r="E5" s="73" t="s">
        <v>33</v>
      </c>
      <c r="F5" s="73" t="s">
        <v>34</v>
      </c>
      <c r="G5" s="73" t="s">
        <v>35</v>
      </c>
      <c r="H5" s="74" t="s">
        <v>36</v>
      </c>
      <c r="I5" s="254" t="s">
        <v>23</v>
      </c>
      <c r="J5" s="255"/>
      <c r="K5" s="73" t="s">
        <v>31</v>
      </c>
      <c r="L5" s="73" t="s">
        <v>32</v>
      </c>
      <c r="M5" s="73" t="s">
        <v>33</v>
      </c>
      <c r="N5" s="73" t="s">
        <v>34</v>
      </c>
      <c r="O5" s="73" t="s">
        <v>35</v>
      </c>
      <c r="P5" s="74" t="s">
        <v>36</v>
      </c>
      <c r="Q5" s="254" t="s">
        <v>23</v>
      </c>
      <c r="R5" s="255"/>
      <c r="S5" s="73" t="s">
        <v>31</v>
      </c>
      <c r="T5" s="73" t="s">
        <v>32</v>
      </c>
      <c r="U5" s="73" t="s">
        <v>33</v>
      </c>
      <c r="V5" s="73" t="s">
        <v>34</v>
      </c>
      <c r="W5" s="73" t="s">
        <v>35</v>
      </c>
      <c r="X5" s="74" t="s">
        <v>36</v>
      </c>
    </row>
    <row r="6" spans="1:24" ht="30" customHeight="1">
      <c r="A6" s="256"/>
      <c r="B6" s="256"/>
      <c r="C6" s="75"/>
      <c r="D6" s="75"/>
      <c r="E6" s="75"/>
      <c r="F6" s="75"/>
      <c r="G6" s="75"/>
      <c r="H6" s="75"/>
      <c r="I6" s="256"/>
      <c r="J6" s="256"/>
      <c r="K6" s="75"/>
      <c r="L6" s="75"/>
      <c r="M6" s="75"/>
      <c r="N6" s="75"/>
      <c r="O6" s="75"/>
      <c r="P6" s="75"/>
      <c r="Q6" s="256"/>
      <c r="R6" s="256"/>
      <c r="S6" s="75"/>
      <c r="T6" s="75"/>
      <c r="U6" s="75"/>
      <c r="V6" s="75"/>
      <c r="W6" s="75"/>
      <c r="X6" s="75"/>
    </row>
    <row r="7" spans="1:24" ht="30" customHeight="1">
      <c r="A7" s="252" t="str">
        <f>REPT(gironi!D5,1)</f>
        <v>Sandrini Luca   -   Tennis Tavolo Coniolo</v>
      </c>
      <c r="B7" s="253"/>
      <c r="C7" s="76"/>
      <c r="D7" s="76"/>
      <c r="E7" s="77"/>
      <c r="F7" s="78"/>
      <c r="G7" s="78"/>
      <c r="H7" s="79"/>
      <c r="I7" s="252" t="str">
        <f>REPT(gironi!D6,1)</f>
        <v>Durosini Manuel   -   CSI Oratorio Calcinato A.S.D.</v>
      </c>
      <c r="J7" s="253"/>
      <c r="K7" s="76"/>
      <c r="L7" s="76"/>
      <c r="M7" s="77"/>
      <c r="N7" s="78"/>
      <c r="O7" s="78"/>
      <c r="P7" s="79"/>
      <c r="Q7" s="252" t="str">
        <f>REPT(gironi!D7,1)</f>
        <v>Massoletti Elia   -   Pol. Oratorio Pian Camuno A.S.D.</v>
      </c>
      <c r="R7" s="253"/>
      <c r="S7" s="76"/>
      <c r="T7" s="76"/>
      <c r="U7" s="77"/>
      <c r="V7" s="78"/>
      <c r="W7" s="78"/>
      <c r="X7" s="79"/>
    </row>
    <row r="8" spans="1:24" ht="30" customHeight="1">
      <c r="A8" s="252" t="str">
        <f>REPT(gironi!S5,1)</f>
        <v>Durosini Manuel   -   CSI Oratorio Calcinato A.S.D.</v>
      </c>
      <c r="B8" s="253"/>
      <c r="C8" s="76"/>
      <c r="D8" s="76"/>
      <c r="E8" s="77"/>
      <c r="F8" s="78"/>
      <c r="G8" s="78"/>
      <c r="H8" s="79"/>
      <c r="I8" s="252" t="str">
        <f>REPT(gironi!S6,1)</f>
        <v>Massoletti Elia   -   Pol. Oratorio Pian Camuno A.S.D.</v>
      </c>
      <c r="J8" s="253"/>
      <c r="K8" s="76"/>
      <c r="L8" s="76"/>
      <c r="M8" s="77"/>
      <c r="N8" s="78"/>
      <c r="O8" s="78"/>
      <c r="P8" s="79"/>
      <c r="Q8" s="252" t="str">
        <f>REPT(gironi!S7,1)</f>
        <v>Sandrini Luca   -   Tennis Tavolo Coniolo</v>
      </c>
      <c r="R8" s="253"/>
      <c r="S8" s="76"/>
      <c r="T8" s="76"/>
      <c r="U8" s="77"/>
      <c r="V8" s="78"/>
      <c r="W8" s="78"/>
      <c r="X8" s="79"/>
    </row>
    <row r="9" spans="1:24" ht="30" customHeight="1">
      <c r="A9" s="251" t="s">
        <v>40</v>
      </c>
      <c r="B9" s="251"/>
      <c r="C9" s="248" t="str">
        <f>REPT(gironi!D7,1)</f>
        <v>Massoletti Elia   -   Pol. Oratorio Pian Camuno A.S.D.</v>
      </c>
      <c r="D9" s="248"/>
      <c r="E9" s="248"/>
      <c r="F9" s="248"/>
      <c r="G9" s="248"/>
      <c r="H9" s="248"/>
      <c r="I9" s="251" t="s">
        <v>40</v>
      </c>
      <c r="J9" s="251"/>
      <c r="K9" s="248" t="str">
        <f>REPT(gironi!D5,1)</f>
        <v>Sandrini Luca   -   Tennis Tavolo Coniolo</v>
      </c>
      <c r="L9" s="248"/>
      <c r="M9" s="248"/>
      <c r="N9" s="248"/>
      <c r="O9" s="248"/>
      <c r="P9" s="248"/>
      <c r="Q9" s="251" t="s">
        <v>40</v>
      </c>
      <c r="R9" s="251"/>
      <c r="S9" s="248" t="str">
        <f>REPT(gironi!D6,1)</f>
        <v>Durosini Manuel   -   CSI Oratorio Calcinato A.S.D.</v>
      </c>
      <c r="T9" s="248"/>
      <c r="U9" s="248"/>
      <c r="V9" s="248"/>
      <c r="W9" s="248"/>
      <c r="X9" s="248"/>
    </row>
    <row r="10" spans="1:24" ht="30" customHeight="1">
      <c r="A10" s="249" t="s">
        <v>41</v>
      </c>
      <c r="B10" s="249"/>
      <c r="C10" s="250"/>
      <c r="D10" s="250"/>
      <c r="E10" s="250"/>
      <c r="F10" s="250"/>
      <c r="G10" s="250"/>
      <c r="H10" s="250"/>
      <c r="I10" s="249" t="s">
        <v>41</v>
      </c>
      <c r="J10" s="249"/>
      <c r="K10" s="250"/>
      <c r="L10" s="250"/>
      <c r="M10" s="250"/>
      <c r="N10" s="250"/>
      <c r="O10" s="250"/>
      <c r="P10" s="250"/>
      <c r="Q10" s="249" t="s">
        <v>41</v>
      </c>
      <c r="R10" s="249"/>
      <c r="S10" s="250"/>
      <c r="T10" s="250"/>
      <c r="U10" s="250"/>
      <c r="V10" s="250"/>
      <c r="W10" s="250"/>
      <c r="X10" s="250"/>
    </row>
    <row r="11" spans="1:24" ht="26.25" customHeight="1">
      <c r="A11" s="263" t="s">
        <v>0</v>
      </c>
      <c r="B11" s="263"/>
      <c r="C11" s="263"/>
      <c r="D11" s="263"/>
      <c r="E11" s="263"/>
      <c r="F11" s="263"/>
      <c r="G11" s="263"/>
      <c r="H11" s="263"/>
      <c r="I11" s="263" t="s">
        <v>0</v>
      </c>
      <c r="J11" s="263"/>
      <c r="K11" s="263"/>
      <c r="L11" s="263"/>
      <c r="M11" s="263"/>
      <c r="N11" s="263"/>
      <c r="O11" s="263"/>
      <c r="P11" s="263"/>
      <c r="Q11" s="263" t="s">
        <v>0</v>
      </c>
      <c r="R11" s="263"/>
      <c r="S11" s="263"/>
      <c r="T11" s="263"/>
      <c r="U11" s="263"/>
      <c r="V11" s="263"/>
      <c r="W11" s="263"/>
      <c r="X11" s="263"/>
    </row>
    <row r="12" spans="1:24" ht="26.25" customHeight="1">
      <c r="A12" s="264" t="s">
        <v>1</v>
      </c>
      <c r="B12" s="264"/>
      <c r="C12" s="264"/>
      <c r="D12" s="264"/>
      <c r="E12" s="264"/>
      <c r="F12" s="264"/>
      <c r="G12" s="264"/>
      <c r="H12" s="264"/>
      <c r="I12" s="264" t="s">
        <v>1</v>
      </c>
      <c r="J12" s="264"/>
      <c r="K12" s="264"/>
      <c r="L12" s="264"/>
      <c r="M12" s="264"/>
      <c r="N12" s="264"/>
      <c r="O12" s="264"/>
      <c r="P12" s="264"/>
      <c r="Q12" s="264" t="s">
        <v>1</v>
      </c>
      <c r="R12" s="264"/>
      <c r="S12" s="264"/>
      <c r="T12" s="264"/>
      <c r="U12" s="264"/>
      <c r="V12" s="264"/>
      <c r="W12" s="264"/>
      <c r="X12" s="264"/>
    </row>
    <row r="13" spans="1:24" ht="26.25" customHeight="1">
      <c r="A13" s="261" t="str">
        <f>A3</f>
        <v>Cat. UNDER 15 M</v>
      </c>
      <c r="B13" s="261"/>
      <c r="C13" s="261"/>
      <c r="D13" s="262" t="str">
        <f>gironi!R16</f>
        <v>Girone 2</v>
      </c>
      <c r="E13" s="262"/>
      <c r="F13" s="262"/>
      <c r="G13" s="66" t="s">
        <v>76</v>
      </c>
      <c r="H13" s="80" t="str">
        <f>REPT(gironi!A18,1)</f>
        <v>5</v>
      </c>
      <c r="I13" s="259" t="str">
        <f>REPT('referti girone'!A13,1)</f>
        <v>Cat. UNDER 15 M</v>
      </c>
      <c r="J13" s="259"/>
      <c r="K13" s="259"/>
      <c r="L13" s="259" t="str">
        <f>REPT('referti girone'!D13,1)</f>
        <v>Girone 2</v>
      </c>
      <c r="M13" s="259"/>
      <c r="N13" s="259"/>
      <c r="O13" s="66" t="s">
        <v>76</v>
      </c>
      <c r="P13" s="68">
        <f>REPT(gironi!A19,1)</f>
      </c>
      <c r="Q13" s="260" t="str">
        <f>REPT(I13,1)</f>
        <v>Cat. UNDER 15 M</v>
      </c>
      <c r="R13" s="260"/>
      <c r="S13" s="260"/>
      <c r="T13" s="260" t="str">
        <f>REPT(L13,1)</f>
        <v>Girone 2</v>
      </c>
      <c r="U13" s="260"/>
      <c r="V13" s="260"/>
      <c r="W13" s="66" t="s">
        <v>76</v>
      </c>
      <c r="X13" s="68">
        <f>REPT(gironi!A20,1)</f>
      </c>
    </row>
    <row r="14" spans="1:24" ht="18" customHeight="1">
      <c r="A14" s="257" t="s">
        <v>25</v>
      </c>
      <c r="B14" s="258"/>
      <c r="C14" s="258"/>
      <c r="D14" s="258"/>
      <c r="E14" s="258"/>
      <c r="F14" s="258"/>
      <c r="G14" s="69" t="s">
        <v>75</v>
      </c>
      <c r="H14" s="80">
        <f>gironi!B18</f>
        <v>14</v>
      </c>
      <c r="I14" s="257" t="s">
        <v>26</v>
      </c>
      <c r="J14" s="258"/>
      <c r="K14" s="258"/>
      <c r="L14" s="258"/>
      <c r="M14" s="258"/>
      <c r="N14" s="258"/>
      <c r="O14" s="69" t="s">
        <v>75</v>
      </c>
      <c r="P14" s="71">
        <f>gironi!B19</f>
        <v>0</v>
      </c>
      <c r="Q14" s="257" t="s">
        <v>27</v>
      </c>
      <c r="R14" s="258"/>
      <c r="S14" s="258"/>
      <c r="T14" s="258"/>
      <c r="U14" s="258"/>
      <c r="V14" s="258"/>
      <c r="W14" s="69" t="s">
        <v>75</v>
      </c>
      <c r="X14" s="71">
        <f>gironi!B20</f>
        <v>0</v>
      </c>
    </row>
    <row r="15" spans="1:24" ht="12">
      <c r="A15" s="254" t="s">
        <v>23</v>
      </c>
      <c r="B15" s="255"/>
      <c r="C15" s="73" t="s">
        <v>31</v>
      </c>
      <c r="D15" s="73" t="s">
        <v>32</v>
      </c>
      <c r="E15" s="73" t="s">
        <v>33</v>
      </c>
      <c r="F15" s="73" t="s">
        <v>34</v>
      </c>
      <c r="G15" s="73" t="s">
        <v>35</v>
      </c>
      <c r="H15" s="74" t="s">
        <v>36</v>
      </c>
      <c r="I15" s="254" t="s">
        <v>23</v>
      </c>
      <c r="J15" s="255"/>
      <c r="K15" s="73" t="s">
        <v>31</v>
      </c>
      <c r="L15" s="73" t="s">
        <v>32</v>
      </c>
      <c r="M15" s="73" t="s">
        <v>33</v>
      </c>
      <c r="N15" s="73" t="s">
        <v>34</v>
      </c>
      <c r="O15" s="73" t="s">
        <v>35</v>
      </c>
      <c r="P15" s="74" t="s">
        <v>36</v>
      </c>
      <c r="Q15" s="254" t="s">
        <v>23</v>
      </c>
      <c r="R15" s="255"/>
      <c r="S15" s="73" t="s">
        <v>31</v>
      </c>
      <c r="T15" s="73" t="s">
        <v>32</v>
      </c>
      <c r="U15" s="73" t="s">
        <v>33</v>
      </c>
      <c r="V15" s="73" t="s">
        <v>34</v>
      </c>
      <c r="W15" s="73" t="s">
        <v>35</v>
      </c>
      <c r="X15" s="74" t="s">
        <v>36</v>
      </c>
    </row>
    <row r="16" spans="1:24" ht="30" customHeight="1">
      <c r="A16" s="256"/>
      <c r="B16" s="256"/>
      <c r="C16" s="75"/>
      <c r="D16" s="75"/>
      <c r="E16" s="75"/>
      <c r="F16" s="75"/>
      <c r="G16" s="75"/>
      <c r="H16" s="75"/>
      <c r="I16" s="256"/>
      <c r="J16" s="256"/>
      <c r="K16" s="75"/>
      <c r="L16" s="75"/>
      <c r="M16" s="75"/>
      <c r="N16" s="75"/>
      <c r="O16" s="75"/>
      <c r="P16" s="75"/>
      <c r="Q16" s="256"/>
      <c r="R16" s="256"/>
      <c r="S16" s="75"/>
      <c r="T16" s="75"/>
      <c r="U16" s="75"/>
      <c r="V16" s="75"/>
      <c r="W16" s="75"/>
      <c r="X16" s="75"/>
    </row>
    <row r="17" spans="1:24" ht="30" customHeight="1">
      <c r="A17" s="252" t="str">
        <f>REPT(gironi!D18,1)</f>
        <v>Giovio Alessio   -   Pol. Oratorio Pian Camuno A.S.D.</v>
      </c>
      <c r="B17" s="253"/>
      <c r="C17" s="76"/>
      <c r="D17" s="76"/>
      <c r="E17" s="77"/>
      <c r="F17" s="78"/>
      <c r="G17" s="78"/>
      <c r="H17" s="79"/>
      <c r="I17" s="252" t="str">
        <f>REPT(gironi!D19,1)</f>
        <v>Galli Andrea   -   Tennis Tavolo Coniolo</v>
      </c>
      <c r="J17" s="253"/>
      <c r="K17" s="76"/>
      <c r="L17" s="76"/>
      <c r="M17" s="77"/>
      <c r="N17" s="78"/>
      <c r="O17" s="78"/>
      <c r="P17" s="79"/>
      <c r="Q17" s="252" t="str">
        <f>REPT(gironi!D20,1)</f>
        <v>Pezzotta Simone   -   Pol. Oratorio Pian Camuno A.S.D.</v>
      </c>
      <c r="R17" s="253"/>
      <c r="S17" s="76"/>
      <c r="T17" s="76"/>
      <c r="U17" s="77"/>
      <c r="V17" s="78"/>
      <c r="W17" s="78"/>
      <c r="X17" s="79"/>
    </row>
    <row r="18" spans="1:24" ht="30" customHeight="1">
      <c r="A18" s="252" t="str">
        <f>REPT(gironi!S18,1)</f>
        <v>Galli Andrea   -   Tennis Tavolo Coniolo</v>
      </c>
      <c r="B18" s="253"/>
      <c r="C18" s="76"/>
      <c r="D18" s="76"/>
      <c r="E18" s="77"/>
      <c r="F18" s="78"/>
      <c r="G18" s="78"/>
      <c r="H18" s="79"/>
      <c r="I18" s="252" t="str">
        <f>REPT(gironi!S19,1)</f>
        <v>Pezzotta Simone   -   Pol. Oratorio Pian Camuno A.S.D.</v>
      </c>
      <c r="J18" s="253"/>
      <c r="K18" s="76"/>
      <c r="L18" s="76"/>
      <c r="M18" s="77"/>
      <c r="N18" s="78"/>
      <c r="O18" s="78"/>
      <c r="P18" s="79"/>
      <c r="Q18" s="252" t="str">
        <f>REPT(gironi!S20,1)</f>
        <v>Giovio Alessio   -   Pol. Oratorio Pian Camuno A.S.D.</v>
      </c>
      <c r="R18" s="253"/>
      <c r="S18" s="76"/>
      <c r="T18" s="76"/>
      <c r="U18" s="77"/>
      <c r="V18" s="78"/>
      <c r="W18" s="78"/>
      <c r="X18" s="79"/>
    </row>
    <row r="19" spans="1:24" ht="30" customHeight="1">
      <c r="A19" s="251" t="s">
        <v>40</v>
      </c>
      <c r="B19" s="251"/>
      <c r="C19" s="248" t="str">
        <f>REPT(gironi!D20,1)</f>
        <v>Pezzotta Simone   -   Pol. Oratorio Pian Camuno A.S.D.</v>
      </c>
      <c r="D19" s="248"/>
      <c r="E19" s="248"/>
      <c r="F19" s="248"/>
      <c r="G19" s="248"/>
      <c r="H19" s="248"/>
      <c r="I19" s="251" t="s">
        <v>40</v>
      </c>
      <c r="J19" s="251"/>
      <c r="K19" s="248" t="str">
        <f>REPT(gironi!D18,1)</f>
        <v>Giovio Alessio   -   Pol. Oratorio Pian Camuno A.S.D.</v>
      </c>
      <c r="L19" s="248"/>
      <c r="M19" s="248"/>
      <c r="N19" s="248"/>
      <c r="O19" s="248"/>
      <c r="P19" s="248"/>
      <c r="Q19" s="251" t="s">
        <v>40</v>
      </c>
      <c r="R19" s="251"/>
      <c r="S19" s="248" t="str">
        <f>REPT(gironi!D19,1)</f>
        <v>Galli Andrea   -   Tennis Tavolo Coniolo</v>
      </c>
      <c r="T19" s="248"/>
      <c r="U19" s="248"/>
      <c r="V19" s="248"/>
      <c r="W19" s="248"/>
      <c r="X19" s="248"/>
    </row>
    <row r="20" spans="1:24" ht="30" customHeight="1">
      <c r="A20" s="249" t="s">
        <v>41</v>
      </c>
      <c r="B20" s="249"/>
      <c r="C20" s="250"/>
      <c r="D20" s="250"/>
      <c r="E20" s="250"/>
      <c r="F20" s="250"/>
      <c r="G20" s="250"/>
      <c r="H20" s="250"/>
      <c r="I20" s="249" t="s">
        <v>41</v>
      </c>
      <c r="J20" s="249"/>
      <c r="K20" s="250"/>
      <c r="L20" s="250"/>
      <c r="M20" s="250"/>
      <c r="N20" s="250"/>
      <c r="O20" s="250"/>
      <c r="P20" s="250"/>
      <c r="Q20" s="249" t="s">
        <v>41</v>
      </c>
      <c r="R20" s="249"/>
      <c r="S20" s="250"/>
      <c r="T20" s="250"/>
      <c r="U20" s="250"/>
      <c r="V20" s="250"/>
      <c r="W20" s="250"/>
      <c r="X20" s="250"/>
    </row>
  </sheetData>
  <sheetProtection password="C78D" sheet="1" objects="1" scenarios="1"/>
  <mergeCells count="78">
    <mergeCell ref="A1:H1"/>
    <mergeCell ref="A2:H2"/>
    <mergeCell ref="A4:F4"/>
    <mergeCell ref="A3:C3"/>
    <mergeCell ref="D3:F3"/>
    <mergeCell ref="A8:B8"/>
    <mergeCell ref="A7:B7"/>
    <mergeCell ref="A6:B6"/>
    <mergeCell ref="A5:B5"/>
    <mergeCell ref="A10:B10"/>
    <mergeCell ref="C10:H10"/>
    <mergeCell ref="A9:B9"/>
    <mergeCell ref="C9:H9"/>
    <mergeCell ref="I1:P1"/>
    <mergeCell ref="Q1:X1"/>
    <mergeCell ref="I2:P2"/>
    <mergeCell ref="Q2:X2"/>
    <mergeCell ref="Q3:S3"/>
    <mergeCell ref="T3:V3"/>
    <mergeCell ref="I4:N4"/>
    <mergeCell ref="Q4:V4"/>
    <mergeCell ref="I3:K3"/>
    <mergeCell ref="L3:N3"/>
    <mergeCell ref="Q5:R5"/>
    <mergeCell ref="I6:J6"/>
    <mergeCell ref="Q6:R6"/>
    <mergeCell ref="I5:J5"/>
    <mergeCell ref="I8:J8"/>
    <mergeCell ref="Q8:R8"/>
    <mergeCell ref="I7:J7"/>
    <mergeCell ref="Q7:R7"/>
    <mergeCell ref="Q9:R9"/>
    <mergeCell ref="S9:X9"/>
    <mergeCell ref="I10:J10"/>
    <mergeCell ref="K10:P10"/>
    <mergeCell ref="Q10:R10"/>
    <mergeCell ref="S10:X10"/>
    <mergeCell ref="I9:J9"/>
    <mergeCell ref="K9:P9"/>
    <mergeCell ref="A11:H11"/>
    <mergeCell ref="I11:P11"/>
    <mergeCell ref="Q11:X11"/>
    <mergeCell ref="A12:H12"/>
    <mergeCell ref="I12:P12"/>
    <mergeCell ref="Q12:X12"/>
    <mergeCell ref="A14:F14"/>
    <mergeCell ref="I14:N14"/>
    <mergeCell ref="Q14:V14"/>
    <mergeCell ref="L13:N13"/>
    <mergeCell ref="Q13:S13"/>
    <mergeCell ref="T13:V13"/>
    <mergeCell ref="A13:C13"/>
    <mergeCell ref="D13:F13"/>
    <mergeCell ref="I13:K13"/>
    <mergeCell ref="A15:B15"/>
    <mergeCell ref="I15:J15"/>
    <mergeCell ref="Q15:R15"/>
    <mergeCell ref="A16:B16"/>
    <mergeCell ref="I16:J16"/>
    <mergeCell ref="Q16:R16"/>
    <mergeCell ref="Q17:R17"/>
    <mergeCell ref="A18:B18"/>
    <mergeCell ref="I18:J18"/>
    <mergeCell ref="Q18:R18"/>
    <mergeCell ref="I19:J19"/>
    <mergeCell ref="K19:P19"/>
    <mergeCell ref="A17:B17"/>
    <mergeCell ref="I17:J17"/>
    <mergeCell ref="Q19:R19"/>
    <mergeCell ref="S19:X19"/>
    <mergeCell ref="A20:B20"/>
    <mergeCell ref="C20:H20"/>
    <mergeCell ref="I20:J20"/>
    <mergeCell ref="K20:P20"/>
    <mergeCell ref="Q20:R20"/>
    <mergeCell ref="S20:X20"/>
    <mergeCell ref="A19:B19"/>
    <mergeCell ref="C19:H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11" r:id="rId2"/>
  <headerFooter alignWithMargins="0">
    <oddFooter>&amp;C&amp;1#&amp;"TIM Sans"&amp;8&amp;K4472C4TIM - Uso Interno - Tutti i diritti riservati.</oddFooter>
  </headerFooter>
  <rowBreaks count="1" manualBreakCount="1">
    <brk id="10" max="255" man="1"/>
  </rowBreaks>
  <colBreaks count="2" manualBreakCount="2">
    <brk id="8" max="65535" man="1"/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8"/>
  <sheetViews>
    <sheetView showGridLines="0" zoomScale="75" zoomScaleNormal="75" zoomScalePageLayoutView="0" workbookViewId="0" topLeftCell="A1">
      <selection activeCell="A4" sqref="A4"/>
    </sheetView>
  </sheetViews>
  <sheetFormatPr defaultColWidth="4.7109375" defaultRowHeight="24.75" customHeight="1"/>
  <cols>
    <col min="1" max="2" width="5.7109375" style="141" customWidth="1"/>
    <col min="3" max="3" width="2.8515625" style="143" customWidth="1"/>
    <col min="4" max="4" width="20.7109375" style="144" customWidth="1"/>
    <col min="5" max="5" width="1.7109375" style="144" customWidth="1"/>
    <col min="6" max="6" width="20.7109375" style="144" customWidth="1"/>
    <col min="7" max="27" width="3.7109375" style="143" customWidth="1"/>
    <col min="28" max="31" width="5.140625" style="143" customWidth="1"/>
    <col min="32" max="32" width="2.57421875" style="143" customWidth="1"/>
    <col min="33" max="33" width="1.7109375" style="143" customWidth="1"/>
    <col min="34" max="37" width="5.140625" style="143" customWidth="1"/>
    <col min="38" max="38" width="2.57421875" style="143" customWidth="1"/>
    <col min="39" max="39" width="1.7109375" style="143" customWidth="1"/>
    <col min="40" max="41" width="9.7109375" style="143" customWidth="1"/>
    <col min="42" max="42" width="2.8515625" style="143" customWidth="1"/>
    <col min="43" max="43" width="1.7109375" style="143" customWidth="1"/>
    <col min="44" max="44" width="18.57421875" style="143" customWidth="1"/>
    <col min="45" max="16384" width="4.7109375" style="143" customWidth="1"/>
  </cols>
  <sheetData>
    <row r="1" spans="3:43" ht="21" customHeight="1">
      <c r="C1" s="273" t="s">
        <v>68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142"/>
      <c r="T1" s="142"/>
      <c r="U1" s="142"/>
      <c r="V1" s="142"/>
      <c r="W1" s="142"/>
      <c r="X1" s="142"/>
      <c r="Y1" s="142"/>
      <c r="Z1" s="142"/>
      <c r="AA1" s="142"/>
      <c r="AB1" s="277" t="str">
        <f>REPT('lista di qualificazione'!A1,1)</f>
        <v>Cat. UNDER 15 M</v>
      </c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</row>
    <row r="2" spans="19:40" ht="18.75" customHeight="1" thickBot="1">
      <c r="S2" s="185" t="s">
        <v>79</v>
      </c>
      <c r="T2" s="186"/>
      <c r="U2" s="186"/>
      <c r="V2" s="186"/>
      <c r="W2" s="186"/>
      <c r="X2" s="186"/>
      <c r="Y2" s="186"/>
      <c r="AB2" s="278" t="s">
        <v>66</v>
      </c>
      <c r="AC2" s="278"/>
      <c r="AD2" s="278"/>
      <c r="AE2" s="278"/>
      <c r="AF2" s="278"/>
      <c r="AG2" s="278"/>
      <c r="AH2" s="278" t="s">
        <v>67</v>
      </c>
      <c r="AI2" s="278"/>
      <c r="AJ2" s="278"/>
      <c r="AK2" s="278"/>
      <c r="AL2" s="278"/>
      <c r="AM2" s="278"/>
      <c r="AN2" s="278"/>
    </row>
    <row r="3" spans="1:27" ht="24.75" customHeight="1" thickBot="1">
      <c r="A3" s="145" t="s">
        <v>74</v>
      </c>
      <c r="B3" s="145" t="s">
        <v>75</v>
      </c>
      <c r="C3" s="274" t="s">
        <v>69</v>
      </c>
      <c r="D3" s="275"/>
      <c r="E3" s="275"/>
      <c r="F3" s="276"/>
      <c r="G3" s="267" t="s">
        <v>48</v>
      </c>
      <c r="H3" s="268"/>
      <c r="I3" s="267" t="s">
        <v>49</v>
      </c>
      <c r="J3" s="268"/>
      <c r="K3" s="267" t="s">
        <v>50</v>
      </c>
      <c r="L3" s="268"/>
      <c r="M3" s="267" t="s">
        <v>51</v>
      </c>
      <c r="N3" s="268"/>
      <c r="O3" s="267" t="s">
        <v>52</v>
      </c>
      <c r="P3" s="268"/>
      <c r="Q3" s="269" t="s">
        <v>53</v>
      </c>
      <c r="R3" s="270"/>
      <c r="S3" s="120"/>
      <c r="T3" s="120"/>
      <c r="U3" s="120"/>
      <c r="V3" s="120"/>
      <c r="W3" s="120"/>
      <c r="X3" s="120"/>
      <c r="Y3" s="120"/>
      <c r="Z3" s="13"/>
      <c r="AA3" s="13"/>
    </row>
    <row r="4" spans="1:27" ht="24.75" customHeight="1" thickBot="1">
      <c r="A4" s="133"/>
      <c r="B4" s="134"/>
      <c r="C4" s="146">
        <v>1</v>
      </c>
      <c r="D4" s="147" t="str">
        <f>AB6</f>
        <v>1° Classificato Girone 1</v>
      </c>
      <c r="E4" s="147" t="s">
        <v>42</v>
      </c>
      <c r="F4" s="148" t="str">
        <f>AB12</f>
        <v>2° Classificato Girone 2</v>
      </c>
      <c r="G4" s="58"/>
      <c r="H4" s="59"/>
      <c r="I4" s="58"/>
      <c r="J4" s="59"/>
      <c r="K4" s="58"/>
      <c r="L4" s="59"/>
      <c r="M4" s="58"/>
      <c r="N4" s="59"/>
      <c r="O4" s="58"/>
      <c r="P4" s="59"/>
      <c r="Q4" s="122">
        <f>IF(G4="","",IF(G4&lt;&gt;"",X4))</f>
      </c>
      <c r="R4" s="122">
        <f>IF(H4="","",IF(H4&lt;&gt;"",Y4))</f>
      </c>
      <c r="S4" s="106">
        <f>IF(AND(G4&lt;&gt;"",H4&lt;&gt;""),IF(G4&gt;H4,"c","f"),0)</f>
        <v>0</v>
      </c>
      <c r="T4" s="106">
        <f>IF(AND(I4&lt;&gt;"",J4&lt;&gt;""),IF(I4&gt;J4,"c","f"),0)</f>
        <v>0</v>
      </c>
      <c r="U4" s="106">
        <f>IF(AND(K4&lt;&gt;"",L4&lt;&gt;""),IF(K4&gt;L4,"c","f"),0)</f>
        <v>0</v>
      </c>
      <c r="V4" s="106">
        <f>IF(AND(M4&lt;&gt;"",N4&lt;&gt;""),IF(M4&gt;N4,"c","f"),0)</f>
        <v>0</v>
      </c>
      <c r="W4" s="106">
        <f>IF(AND(O4&lt;&gt;"",P4&lt;&gt;""),IF(O4&gt;P4,"c","f"),0)</f>
        <v>0</v>
      </c>
      <c r="X4" s="106">
        <f>COUNTIF(S4:W4,"c")</f>
        <v>0</v>
      </c>
      <c r="Y4" s="106">
        <f>COUNTIF(S4:W4,"f")</f>
        <v>0</v>
      </c>
      <c r="Z4" s="149"/>
      <c r="AA4" s="149"/>
    </row>
    <row r="5" spans="1:27" ht="21" customHeight="1" thickBot="1">
      <c r="A5" s="135"/>
      <c r="B5" s="136"/>
      <c r="C5" s="150">
        <v>2</v>
      </c>
      <c r="D5" s="151" t="str">
        <f>AB20</f>
        <v>2° Classificato Girone 1</v>
      </c>
      <c r="E5" s="151" t="s">
        <v>42</v>
      </c>
      <c r="F5" s="152" t="str">
        <f>AB26</f>
        <v>1° Classificato Girone 2</v>
      </c>
      <c r="G5" s="1"/>
      <c r="H5" s="2"/>
      <c r="I5" s="1"/>
      <c r="J5" s="2"/>
      <c r="K5" s="1"/>
      <c r="L5" s="2"/>
      <c r="M5" s="1"/>
      <c r="N5" s="2"/>
      <c r="O5" s="1"/>
      <c r="P5" s="2"/>
      <c r="Q5" s="122">
        <f>IF(G5="","",IF(G5&lt;&gt;"",X5))</f>
      </c>
      <c r="R5" s="122">
        <f>IF(H5="","",IF(H5&lt;&gt;"",Y5))</f>
      </c>
      <c r="S5" s="106">
        <f>IF(AND(G5&lt;&gt;"",H5&lt;&gt;""),IF(G5&gt;H5,"c","f"),0)</f>
        <v>0</v>
      </c>
      <c r="T5" s="106">
        <f>IF(AND(I5&lt;&gt;"",J5&lt;&gt;""),IF(I5&gt;J5,"c","f"),0)</f>
        <v>0</v>
      </c>
      <c r="U5" s="106">
        <f>IF(AND(K5&lt;&gt;"",L5&lt;&gt;""),IF(K5&gt;L5,"c","f"),0)</f>
        <v>0</v>
      </c>
      <c r="V5" s="106">
        <f>IF(AND(M5&lt;&gt;"",N5&lt;&gt;""),IF(M5&gt;N5,"c","f"),0)</f>
        <v>0</v>
      </c>
      <c r="W5" s="106">
        <f>IF(AND(O5&lt;&gt;"",P5&lt;&gt;""),IF(O5&gt;P5,"c","f"),0)</f>
        <v>0</v>
      </c>
      <c r="X5" s="106">
        <f>COUNTIF(S5:W5,"c")</f>
        <v>0</v>
      </c>
      <c r="Y5" s="106">
        <f>COUNTIF(S5:W5,"f")</f>
        <v>0</v>
      </c>
      <c r="Z5" s="149"/>
      <c r="AA5" s="149"/>
    </row>
    <row r="6" spans="19:32" ht="24.75" customHeight="1" thickBot="1">
      <c r="S6" s="119"/>
      <c r="T6" s="119"/>
      <c r="U6" s="119"/>
      <c r="V6" s="119"/>
      <c r="W6" s="119"/>
      <c r="X6" s="119"/>
      <c r="Y6" s="119"/>
      <c r="Z6" s="153"/>
      <c r="AA6" s="153"/>
      <c r="AB6" s="279" t="str">
        <f>IF(gironi!Z10=0,"1° Classificato Girone 1",IF(gironi!Z10&lt;&gt;0,gironi!AW7))</f>
        <v>1° Classificato Girone 1</v>
      </c>
      <c r="AC6" s="279"/>
      <c r="AD6" s="279"/>
      <c r="AE6" s="279"/>
      <c r="AF6" s="154">
        <f>IF(G4="","",IF(G4&lt;&gt;"",X4))</f>
      </c>
    </row>
    <row r="7" spans="1:33" ht="24.75" customHeight="1" thickBot="1">
      <c r="A7" s="145" t="s">
        <v>74</v>
      </c>
      <c r="B7" s="145" t="s">
        <v>75</v>
      </c>
      <c r="C7" s="274" t="s">
        <v>70</v>
      </c>
      <c r="D7" s="275"/>
      <c r="E7" s="275"/>
      <c r="F7" s="276"/>
      <c r="G7" s="267" t="s">
        <v>48</v>
      </c>
      <c r="H7" s="268"/>
      <c r="I7" s="267" t="s">
        <v>49</v>
      </c>
      <c r="J7" s="268"/>
      <c r="K7" s="267" t="s">
        <v>50</v>
      </c>
      <c r="L7" s="268"/>
      <c r="M7" s="267" t="s">
        <v>51</v>
      </c>
      <c r="N7" s="268"/>
      <c r="O7" s="267" t="s">
        <v>52</v>
      </c>
      <c r="P7" s="268"/>
      <c r="Q7" s="269" t="s">
        <v>53</v>
      </c>
      <c r="R7" s="270"/>
      <c r="S7" s="121"/>
      <c r="T7" s="120"/>
      <c r="U7" s="120"/>
      <c r="V7" s="120"/>
      <c r="W7" s="120"/>
      <c r="X7" s="120"/>
      <c r="Y7" s="120"/>
      <c r="Z7" s="13"/>
      <c r="AA7" s="13"/>
      <c r="AG7" s="155"/>
    </row>
    <row r="8" spans="1:33" ht="24.75" customHeight="1" thickBot="1">
      <c r="A8" s="137"/>
      <c r="B8" s="138"/>
      <c r="C8" s="156">
        <v>1</v>
      </c>
      <c r="D8" s="157">
        <f>IF(Q4&lt;R4,F4,IF(Q4&gt;R4,D4,""))</f>
      </c>
      <c r="E8" s="157" t="s">
        <v>42</v>
      </c>
      <c r="F8" s="158">
        <f>IF(Q5&lt;R5,F5,IF(Q5&gt;R5,D5,""))</f>
      </c>
      <c r="G8" s="3"/>
      <c r="H8" s="4"/>
      <c r="I8" s="3"/>
      <c r="J8" s="4"/>
      <c r="K8" s="3"/>
      <c r="L8" s="4"/>
      <c r="M8" s="3"/>
      <c r="N8" s="4"/>
      <c r="O8" s="3"/>
      <c r="P8" s="4"/>
      <c r="Q8" s="122">
        <f>IF(G8="","",IF(G8&lt;&gt;"",X8))</f>
      </c>
      <c r="R8" s="122">
        <f>IF(H8="","",IF(H8&lt;&gt;"",Y8))</f>
      </c>
      <c r="S8" s="106">
        <f>IF(AND(G8&lt;&gt;"",H8&lt;&gt;""),IF(G8&gt;H8,"c","f"),0)</f>
        <v>0</v>
      </c>
      <c r="T8" s="106">
        <f>IF(AND(I8&lt;&gt;"",J8&lt;&gt;""),IF(I8&gt;J8,"c","f"),0)</f>
        <v>0</v>
      </c>
      <c r="U8" s="106">
        <f>IF(AND(K8&lt;&gt;"",L8&lt;&gt;""),IF(K8&gt;L8,"c","f"),0)</f>
        <v>0</v>
      </c>
      <c r="V8" s="106">
        <f>IF(AND(M8&lt;&gt;"",N8&lt;&gt;""),IF(M8&gt;N8,"c","f"),0)</f>
        <v>0</v>
      </c>
      <c r="W8" s="106">
        <f>IF(AND(O8&lt;&gt;"",P8&lt;&gt;""),IF(O8&gt;P8,"c","f"),0)</f>
        <v>0</v>
      </c>
      <c r="X8" s="106">
        <f>COUNTIF(S8:W8,"c")</f>
        <v>0</v>
      </c>
      <c r="Y8" s="106">
        <f>COUNTIF(S8:W8,"f")</f>
        <v>0</v>
      </c>
      <c r="Z8" s="149"/>
      <c r="AA8" s="149"/>
      <c r="AC8" s="141"/>
      <c r="AD8" s="141"/>
      <c r="AG8" s="159"/>
    </row>
    <row r="9" spans="26:38" ht="24.75" customHeight="1">
      <c r="Z9" s="149"/>
      <c r="AA9" s="149"/>
      <c r="AB9" s="141" t="s">
        <v>74</v>
      </c>
      <c r="AC9" s="160">
        <f>REPT(A4,1)</f>
      </c>
      <c r="AD9" s="141" t="s">
        <v>75</v>
      </c>
      <c r="AE9" s="161">
        <f>B4</f>
        <v>0</v>
      </c>
      <c r="AG9" s="159"/>
      <c r="AH9" s="271">
        <f>REPT(D8,1)</f>
      </c>
      <c r="AI9" s="271"/>
      <c r="AJ9" s="271"/>
      <c r="AK9" s="271"/>
      <c r="AL9" s="154">
        <f>IF(G8="","",IF(G8&lt;&gt;"",X8))</f>
      </c>
    </row>
    <row r="10" spans="33:39" ht="24.75" customHeight="1">
      <c r="AG10" s="159"/>
      <c r="AM10" s="162"/>
    </row>
    <row r="11" spans="26:39" ht="24.75" customHeight="1">
      <c r="Z11" s="13"/>
      <c r="AA11" s="13"/>
      <c r="AG11" s="159"/>
      <c r="AM11" s="159"/>
    </row>
    <row r="12" spans="26:39" ht="24.75" customHeight="1">
      <c r="Z12" s="149"/>
      <c r="AA12" s="149"/>
      <c r="AB12" s="271" t="str">
        <f>IF(gironi!Z23=0,"2° Classificato Girone 2",IF(gironi!Z23&lt;&gt;0,gironi!AW21))</f>
        <v>2° Classificato Girone 2</v>
      </c>
      <c r="AC12" s="271"/>
      <c r="AD12" s="271"/>
      <c r="AE12" s="271"/>
      <c r="AF12" s="154">
        <f>IF(G4="","",IF(G4&lt;&gt;"",Y4))</f>
      </c>
      <c r="AG12" s="163"/>
      <c r="AM12" s="159"/>
    </row>
    <row r="13" ht="24.75" customHeight="1">
      <c r="AM13" s="159"/>
    </row>
    <row r="14" spans="37:39" ht="24.75" customHeight="1">
      <c r="AK14" s="164"/>
      <c r="AM14" s="159"/>
    </row>
    <row r="15" spans="35:39" ht="24.75" customHeight="1">
      <c r="AI15" s="141"/>
      <c r="AJ15" s="141"/>
      <c r="AM15" s="159"/>
    </row>
    <row r="16" spans="34:41" ht="36" customHeight="1">
      <c r="AH16" s="141" t="s">
        <v>74</v>
      </c>
      <c r="AI16" s="160">
        <f>REPT(A8,1)</f>
      </c>
      <c r="AJ16" s="141" t="s">
        <v>75</v>
      </c>
      <c r="AK16" s="161">
        <f>B8</f>
        <v>0</v>
      </c>
      <c r="AM16" s="159"/>
      <c r="AN16" s="272">
        <f>IF(AL9&lt;AL23,AH23,IF(AL9&gt;AL23,AH9,""))</f>
      </c>
      <c r="AO16" s="271"/>
    </row>
    <row r="17" spans="37:39" ht="18" customHeight="1">
      <c r="AK17" s="165"/>
      <c r="AM17" s="159"/>
    </row>
    <row r="18" ht="24.75" customHeight="1">
      <c r="AM18" s="159"/>
    </row>
    <row r="19" ht="24.75" customHeight="1">
      <c r="AM19" s="159"/>
    </row>
    <row r="20" spans="28:39" ht="24.75" customHeight="1">
      <c r="AB20" s="271" t="str">
        <f>IF(gironi!Z10=0,"2° Classificato Girone 1",IF(gironi!Z10&lt;&gt;0,gironi!AW8))</f>
        <v>2° Classificato Girone 1</v>
      </c>
      <c r="AC20" s="271"/>
      <c r="AD20" s="271"/>
      <c r="AE20" s="271"/>
      <c r="AF20" s="154">
        <f>IF(G5="","",IF(G5&lt;&gt;"",X5))</f>
      </c>
      <c r="AM20" s="159"/>
    </row>
    <row r="21" spans="33:39" ht="24.75" customHeight="1">
      <c r="AG21" s="162"/>
      <c r="AM21" s="159"/>
    </row>
    <row r="22" spans="29:39" ht="24.75" customHeight="1">
      <c r="AC22" s="141"/>
      <c r="AD22" s="141"/>
      <c r="AG22" s="159"/>
      <c r="AM22" s="159"/>
    </row>
    <row r="23" spans="28:39" ht="24.75" customHeight="1">
      <c r="AB23" s="141" t="s">
        <v>74</v>
      </c>
      <c r="AC23" s="160">
        <f>REPT(A5,1)</f>
      </c>
      <c r="AD23" s="141" t="s">
        <v>75</v>
      </c>
      <c r="AE23" s="161">
        <f>B5</f>
        <v>0</v>
      </c>
      <c r="AG23" s="159"/>
      <c r="AH23" s="271">
        <f>REPT(F8,1)</f>
      </c>
      <c r="AI23" s="271"/>
      <c r="AJ23" s="271"/>
      <c r="AK23" s="271"/>
      <c r="AL23" s="154">
        <f>IF(G8="","",IF(G8&lt;&gt;"",Y8))</f>
      </c>
      <c r="AM23" s="163"/>
    </row>
    <row r="24" ht="24.75" customHeight="1">
      <c r="AG24" s="159"/>
    </row>
    <row r="25" ht="24.75" customHeight="1">
      <c r="AG25" s="159"/>
    </row>
    <row r="26" spans="28:33" ht="24.75" customHeight="1">
      <c r="AB26" s="271" t="str">
        <f>IF(gironi!Z23=0,"1° Classificato Girone 2",IF(gironi!Z23&lt;&gt;0,gironi!AW20))</f>
        <v>1° Classificato Girone 2</v>
      </c>
      <c r="AC26" s="271"/>
      <c r="AD26" s="271"/>
      <c r="AE26" s="271"/>
      <c r="AF26" s="154">
        <f>IF(G5="","",IF(G5&lt;&gt;"",Y5))</f>
      </c>
      <c r="AG26" s="163"/>
    </row>
    <row r="28" spans="28:36" ht="24.75" customHeight="1">
      <c r="AB28" s="166"/>
      <c r="AH28" s="167"/>
      <c r="AI28" s="167"/>
      <c r="AJ28" s="167"/>
    </row>
  </sheetData>
  <sheetProtection password="C78D" sheet="1" objects="1" scenarios="1"/>
  <mergeCells count="26">
    <mergeCell ref="C1:R1"/>
    <mergeCell ref="C3:F3"/>
    <mergeCell ref="C7:F7"/>
    <mergeCell ref="AB1:AQ1"/>
    <mergeCell ref="AB2:AG2"/>
    <mergeCell ref="AH2:AN2"/>
    <mergeCell ref="AB6:AE6"/>
    <mergeCell ref="G7:H7"/>
    <mergeCell ref="I7:J7"/>
    <mergeCell ref="K7:L7"/>
    <mergeCell ref="AB26:AE26"/>
    <mergeCell ref="AB20:AE20"/>
    <mergeCell ref="AN16:AO16"/>
    <mergeCell ref="S2:Y2"/>
    <mergeCell ref="AH9:AK9"/>
    <mergeCell ref="O7:P7"/>
    <mergeCell ref="G3:H3"/>
    <mergeCell ref="M3:N3"/>
    <mergeCell ref="M7:N7"/>
    <mergeCell ref="Q3:R3"/>
    <mergeCell ref="AH23:AK23"/>
    <mergeCell ref="AB12:AE12"/>
    <mergeCell ref="Q7:R7"/>
    <mergeCell ref="I3:J3"/>
    <mergeCell ref="K3:L3"/>
    <mergeCell ref="O3:P3"/>
  </mergeCells>
  <printOptions/>
  <pageMargins left="0.26" right="0.31" top="1" bottom="1" header="0.5" footer="0.5"/>
  <pageSetup horizontalDpi="300" verticalDpi="3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0"/>
  <sheetViews>
    <sheetView showGridLines="0" view="pageBreakPreview" zoomScale="75" zoomScaleNormal="75" zoomScaleSheetLayoutView="75" zoomScalePageLayoutView="0" workbookViewId="0" topLeftCell="A1">
      <selection activeCell="A7" sqref="A7:B7"/>
    </sheetView>
  </sheetViews>
  <sheetFormatPr defaultColWidth="9.140625" defaultRowHeight="12.75"/>
  <cols>
    <col min="1" max="1" width="18.57421875" style="12" customWidth="1"/>
    <col min="2" max="2" width="18.7109375" style="12" customWidth="1"/>
    <col min="3" max="8" width="6.7109375" style="12" customWidth="1"/>
    <col min="9" max="10" width="18.7109375" style="12" customWidth="1"/>
    <col min="11" max="16" width="6.7109375" style="12" customWidth="1"/>
    <col min="17" max="18" width="18.7109375" style="12" customWidth="1"/>
    <col min="19" max="24" width="6.7109375" style="12" customWidth="1"/>
    <col min="25" max="16384" width="9.140625" style="12" customWidth="1"/>
  </cols>
  <sheetData>
    <row r="1" spans="1:24" ht="26.25" customHeight="1">
      <c r="A1" s="291" t="s">
        <v>0</v>
      </c>
      <c r="B1" s="291"/>
      <c r="C1" s="291"/>
      <c r="D1" s="291"/>
      <c r="E1" s="291"/>
      <c r="F1" s="291"/>
      <c r="G1" s="291"/>
      <c r="H1" s="291"/>
      <c r="I1" s="291" t="s">
        <v>0</v>
      </c>
      <c r="J1" s="291"/>
      <c r="K1" s="291"/>
      <c r="L1" s="291"/>
      <c r="M1" s="291"/>
      <c r="N1" s="291"/>
      <c r="O1" s="291"/>
      <c r="P1" s="291"/>
      <c r="Q1" s="291" t="s">
        <v>0</v>
      </c>
      <c r="R1" s="291"/>
      <c r="S1" s="291"/>
      <c r="T1" s="291"/>
      <c r="U1" s="291"/>
      <c r="V1" s="291"/>
      <c r="W1" s="291"/>
      <c r="X1" s="291"/>
    </row>
    <row r="2" spans="1:24" ht="26.25" customHeight="1">
      <c r="A2" s="292" t="s">
        <v>1</v>
      </c>
      <c r="B2" s="292"/>
      <c r="C2" s="292"/>
      <c r="D2" s="292"/>
      <c r="E2" s="292"/>
      <c r="F2" s="292"/>
      <c r="G2" s="292"/>
      <c r="H2" s="292"/>
      <c r="I2" s="292" t="s">
        <v>1</v>
      </c>
      <c r="J2" s="292"/>
      <c r="K2" s="292"/>
      <c r="L2" s="292"/>
      <c r="M2" s="292"/>
      <c r="N2" s="292"/>
      <c r="O2" s="292"/>
      <c r="P2" s="292"/>
      <c r="Q2" s="292" t="s">
        <v>1</v>
      </c>
      <c r="R2" s="292"/>
      <c r="S2" s="292"/>
      <c r="T2" s="292"/>
      <c r="U2" s="292"/>
      <c r="V2" s="292"/>
      <c r="W2" s="292"/>
      <c r="X2" s="292"/>
    </row>
    <row r="3" spans="1:24" ht="26.25" customHeight="1">
      <c r="A3" s="296" t="str">
        <f>'lista di qualificazione'!A1</f>
        <v>Cat. UNDER 15 M</v>
      </c>
      <c r="B3" s="296"/>
      <c r="C3" s="296"/>
      <c r="D3" s="293"/>
      <c r="E3" s="293"/>
      <c r="F3" s="293"/>
      <c r="G3" s="64" t="s">
        <v>76</v>
      </c>
      <c r="H3" s="81">
        <f>REPT('tabellone eliminazione'!A4,1)</f>
      </c>
      <c r="I3" s="294" t="str">
        <f>A3</f>
        <v>Cat. UNDER 15 M</v>
      </c>
      <c r="J3" s="294"/>
      <c r="K3" s="294"/>
      <c r="L3" s="295"/>
      <c r="M3" s="295"/>
      <c r="N3" s="295"/>
      <c r="O3" s="64" t="s">
        <v>76</v>
      </c>
      <c r="P3" s="81">
        <f>REPT('tabellone eliminazione'!A5,1)</f>
      </c>
      <c r="Q3" s="296" t="str">
        <f>A3</f>
        <v>Cat. UNDER 15 M</v>
      </c>
      <c r="R3" s="296"/>
      <c r="S3" s="296"/>
      <c r="T3" s="293"/>
      <c r="U3" s="293"/>
      <c r="V3" s="293"/>
      <c r="W3" s="64" t="s">
        <v>76</v>
      </c>
      <c r="X3" s="81">
        <f>REPT('tabellone eliminazione'!A8,1)</f>
      </c>
    </row>
    <row r="4" spans="1:24" ht="18" customHeight="1">
      <c r="A4" s="286" t="s">
        <v>71</v>
      </c>
      <c r="B4" s="287"/>
      <c r="C4" s="287"/>
      <c r="D4" s="287"/>
      <c r="E4" s="287"/>
      <c r="F4" s="287"/>
      <c r="G4" s="64" t="s">
        <v>75</v>
      </c>
      <c r="H4" s="168">
        <f>'tabellone eliminazione'!B4</f>
        <v>0</v>
      </c>
      <c r="I4" s="286" t="s">
        <v>72</v>
      </c>
      <c r="J4" s="287"/>
      <c r="K4" s="287"/>
      <c r="L4" s="287"/>
      <c r="M4" s="287"/>
      <c r="N4" s="287"/>
      <c r="O4" s="64" t="s">
        <v>75</v>
      </c>
      <c r="P4" s="168">
        <f>'tabellone eliminazione'!B5</f>
        <v>0</v>
      </c>
      <c r="Q4" s="286" t="s">
        <v>73</v>
      </c>
      <c r="R4" s="287"/>
      <c r="S4" s="287"/>
      <c r="T4" s="287"/>
      <c r="U4" s="287"/>
      <c r="V4" s="287"/>
      <c r="W4" s="64" t="s">
        <v>75</v>
      </c>
      <c r="X4" s="168">
        <f>'tabellone eliminazione'!B8</f>
        <v>0</v>
      </c>
    </row>
    <row r="5" spans="1:24" ht="12">
      <c r="A5" s="288" t="s">
        <v>23</v>
      </c>
      <c r="B5" s="289"/>
      <c r="C5" s="46" t="s">
        <v>31</v>
      </c>
      <c r="D5" s="46" t="s">
        <v>32</v>
      </c>
      <c r="E5" s="46" t="s">
        <v>33</v>
      </c>
      <c r="F5" s="46" t="s">
        <v>34</v>
      </c>
      <c r="G5" s="46" t="s">
        <v>35</v>
      </c>
      <c r="H5" s="47" t="s">
        <v>36</v>
      </c>
      <c r="I5" s="288" t="s">
        <v>23</v>
      </c>
      <c r="J5" s="289"/>
      <c r="K5" s="46" t="s">
        <v>31</v>
      </c>
      <c r="L5" s="46" t="s">
        <v>32</v>
      </c>
      <c r="M5" s="46" t="s">
        <v>33</v>
      </c>
      <c r="N5" s="46" t="s">
        <v>34</v>
      </c>
      <c r="O5" s="46" t="s">
        <v>35</v>
      </c>
      <c r="P5" s="47" t="s">
        <v>36</v>
      </c>
      <c r="Q5" s="288" t="s">
        <v>23</v>
      </c>
      <c r="R5" s="289"/>
      <c r="S5" s="46" t="s">
        <v>31</v>
      </c>
      <c r="T5" s="46" t="s">
        <v>32</v>
      </c>
      <c r="U5" s="46" t="s">
        <v>33</v>
      </c>
      <c r="V5" s="46" t="s">
        <v>34</v>
      </c>
      <c r="W5" s="46" t="s">
        <v>35</v>
      </c>
      <c r="X5" s="47" t="s">
        <v>36</v>
      </c>
    </row>
    <row r="6" spans="1:24" ht="30" customHeight="1">
      <c r="A6" s="290"/>
      <c r="B6" s="290"/>
      <c r="C6" s="48"/>
      <c r="D6" s="48"/>
      <c r="E6" s="48"/>
      <c r="F6" s="48"/>
      <c r="G6" s="48"/>
      <c r="H6" s="48"/>
      <c r="I6" s="290"/>
      <c r="J6" s="290"/>
      <c r="K6" s="48"/>
      <c r="L6" s="48"/>
      <c r="M6" s="48"/>
      <c r="N6" s="48"/>
      <c r="O6" s="48"/>
      <c r="P6" s="48"/>
      <c r="Q6" s="290"/>
      <c r="R6" s="290"/>
      <c r="S6" s="48"/>
      <c r="T6" s="48"/>
      <c r="U6" s="48"/>
      <c r="V6" s="48"/>
      <c r="W6" s="48"/>
      <c r="X6" s="48"/>
    </row>
    <row r="7" spans="1:24" ht="30" customHeight="1">
      <c r="A7" s="283" t="str">
        <f>REPT('tabellone eliminazione'!D4,1)</f>
        <v>1° Classificato Girone 1</v>
      </c>
      <c r="B7" s="284"/>
      <c r="C7" s="49"/>
      <c r="D7" s="49"/>
      <c r="E7" s="50"/>
      <c r="F7" s="51"/>
      <c r="G7" s="51"/>
      <c r="H7" s="52"/>
      <c r="I7" s="283" t="str">
        <f>REPT('tabellone eliminazione'!D5,1)</f>
        <v>2° Classificato Girone 1</v>
      </c>
      <c r="J7" s="284"/>
      <c r="K7" s="49"/>
      <c r="L7" s="49"/>
      <c r="M7" s="50"/>
      <c r="N7" s="51"/>
      <c r="O7" s="51"/>
      <c r="P7" s="52"/>
      <c r="Q7" s="283">
        <f>REPT('tabellone eliminazione'!D8,1)</f>
      </c>
      <c r="R7" s="284"/>
      <c r="S7" s="49"/>
      <c r="T7" s="49"/>
      <c r="U7" s="50"/>
      <c r="V7" s="51"/>
      <c r="W7" s="51"/>
      <c r="X7" s="52"/>
    </row>
    <row r="8" spans="1:24" ht="30" customHeight="1">
      <c r="A8" s="283" t="str">
        <f>REPT('tabellone eliminazione'!F4,1)</f>
        <v>2° Classificato Girone 2</v>
      </c>
      <c r="B8" s="284"/>
      <c r="C8" s="49"/>
      <c r="D8" s="49"/>
      <c r="E8" s="50"/>
      <c r="F8" s="51"/>
      <c r="G8" s="51"/>
      <c r="H8" s="52"/>
      <c r="I8" s="283" t="str">
        <f>REPT('tabellone eliminazione'!F5,1)</f>
        <v>1° Classificato Girone 2</v>
      </c>
      <c r="J8" s="284"/>
      <c r="K8" s="49"/>
      <c r="L8" s="49"/>
      <c r="M8" s="50"/>
      <c r="N8" s="51"/>
      <c r="O8" s="51"/>
      <c r="P8" s="52"/>
      <c r="Q8" s="283">
        <f>REPT('tabellone eliminazione'!F8,1)</f>
      </c>
      <c r="R8" s="284"/>
      <c r="S8" s="49"/>
      <c r="T8" s="49"/>
      <c r="U8" s="50"/>
      <c r="V8" s="51"/>
      <c r="W8" s="51"/>
      <c r="X8" s="52"/>
    </row>
    <row r="9" spans="1:24" ht="30" customHeight="1">
      <c r="A9" s="285" t="s">
        <v>40</v>
      </c>
      <c r="B9" s="285"/>
      <c r="C9" s="280"/>
      <c r="D9" s="280"/>
      <c r="E9" s="280"/>
      <c r="F9" s="280"/>
      <c r="G9" s="280"/>
      <c r="H9" s="280"/>
      <c r="I9" s="285" t="s">
        <v>40</v>
      </c>
      <c r="J9" s="285"/>
      <c r="K9" s="280"/>
      <c r="L9" s="280"/>
      <c r="M9" s="280"/>
      <c r="N9" s="280"/>
      <c r="O9" s="280"/>
      <c r="P9" s="280"/>
      <c r="Q9" s="285" t="s">
        <v>40</v>
      </c>
      <c r="R9" s="285"/>
      <c r="S9" s="280"/>
      <c r="T9" s="280"/>
      <c r="U9" s="280"/>
      <c r="V9" s="280"/>
      <c r="W9" s="280"/>
      <c r="X9" s="280"/>
    </row>
    <row r="10" spans="1:24" ht="30" customHeight="1">
      <c r="A10" s="281" t="s">
        <v>41</v>
      </c>
      <c r="B10" s="281"/>
      <c r="C10" s="282"/>
      <c r="D10" s="282"/>
      <c r="E10" s="282"/>
      <c r="F10" s="282"/>
      <c r="G10" s="282"/>
      <c r="H10" s="282"/>
      <c r="I10" s="281" t="s">
        <v>41</v>
      </c>
      <c r="J10" s="281"/>
      <c r="K10" s="282"/>
      <c r="L10" s="282"/>
      <c r="M10" s="282"/>
      <c r="N10" s="282"/>
      <c r="O10" s="282"/>
      <c r="P10" s="282"/>
      <c r="Q10" s="281" t="s">
        <v>41</v>
      </c>
      <c r="R10" s="281"/>
      <c r="S10" s="282"/>
      <c r="T10" s="282"/>
      <c r="U10" s="282"/>
      <c r="V10" s="282"/>
      <c r="W10" s="282"/>
      <c r="X10" s="282"/>
    </row>
    <row r="11" ht="26.25" customHeight="1"/>
    <row r="12" ht="26.25" customHeight="1"/>
    <row r="13" ht="26.25" customHeight="1"/>
    <row r="14" ht="18" customHeight="1"/>
    <row r="16" ht="30" customHeight="1"/>
    <row r="17" ht="30" customHeight="1"/>
    <row r="18" ht="30" customHeight="1"/>
    <row r="19" ht="30" customHeight="1"/>
    <row r="20" ht="30" customHeight="1"/>
  </sheetData>
  <sheetProtection password="C78D" sheet="1" objects="1" scenarios="1"/>
  <mergeCells count="39">
    <mergeCell ref="A4:F4"/>
    <mergeCell ref="A3:C3"/>
    <mergeCell ref="D3:F3"/>
    <mergeCell ref="A1:H1"/>
    <mergeCell ref="A2:H2"/>
    <mergeCell ref="A7:B7"/>
    <mergeCell ref="A8:B8"/>
    <mergeCell ref="A5:B5"/>
    <mergeCell ref="A6:B6"/>
    <mergeCell ref="A9:B9"/>
    <mergeCell ref="C9:H9"/>
    <mergeCell ref="A10:B10"/>
    <mergeCell ref="C10:H10"/>
    <mergeCell ref="I1:P1"/>
    <mergeCell ref="Q1:X1"/>
    <mergeCell ref="I2:P2"/>
    <mergeCell ref="Q2:X2"/>
    <mergeCell ref="T3:V3"/>
    <mergeCell ref="I3:K3"/>
    <mergeCell ref="L3:N3"/>
    <mergeCell ref="Q3:S3"/>
    <mergeCell ref="K9:P9"/>
    <mergeCell ref="Q9:R9"/>
    <mergeCell ref="I4:N4"/>
    <mergeCell ref="Q4:V4"/>
    <mergeCell ref="I5:J5"/>
    <mergeCell ref="Q5:R5"/>
    <mergeCell ref="I6:J6"/>
    <mergeCell ref="Q6:R6"/>
    <mergeCell ref="S9:X9"/>
    <mergeCell ref="I10:J10"/>
    <mergeCell ref="K10:P10"/>
    <mergeCell ref="Q10:R10"/>
    <mergeCell ref="S10:X10"/>
    <mergeCell ref="I7:J7"/>
    <mergeCell ref="Q7:R7"/>
    <mergeCell ref="I8:J8"/>
    <mergeCell ref="Q8:R8"/>
    <mergeCell ref="I9:J9"/>
  </mergeCells>
  <printOptions/>
  <pageMargins left="0.75" right="0.75" top="1" bottom="1" header="0.5" footer="0.5"/>
  <pageSetup horizontalDpi="300" verticalDpi="300" orientation="landscape" pageOrder="overThenDown" paperSize="11" r:id="rId2"/>
  <headerFooter alignWithMargins="0">
    <oddFooter>&amp;C&amp;1#&amp;"TIM Sans"&amp;8&amp;K4472C4TIM - Uso Interno - Tutti i diritti riservati.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PageLayoutView="0" workbookViewId="0" topLeftCell="A1">
      <selection activeCell="B15" sqref="B15"/>
    </sheetView>
  </sheetViews>
  <sheetFormatPr defaultColWidth="9.140625" defaultRowHeight="15" customHeight="1"/>
  <cols>
    <col min="1" max="2" width="9.140625" style="61" customWidth="1"/>
    <col min="3" max="3" width="58.7109375" style="61" customWidth="1"/>
    <col min="4" max="16384" width="9.140625" style="61" customWidth="1"/>
  </cols>
  <sheetData>
    <row r="1" spans="1:2" ht="15">
      <c r="A1" s="60" t="str">
        <f>'lista di qualificazione'!A1:C1</f>
        <v>Cat. UNDER 15 M</v>
      </c>
      <c r="B1" s="60"/>
    </row>
    <row r="2" spans="1:2" ht="15">
      <c r="A2" s="60"/>
      <c r="B2" s="60"/>
    </row>
    <row r="3" spans="1:2" ht="15">
      <c r="A3" s="60"/>
      <c r="B3" s="60"/>
    </row>
    <row r="4" spans="1:3" ht="15" customHeight="1">
      <c r="A4" s="297" t="s">
        <v>92</v>
      </c>
      <c r="B4" s="297"/>
      <c r="C4" s="297"/>
    </row>
    <row r="5" spans="1:3" ht="15" customHeight="1">
      <c r="A5" s="140"/>
      <c r="B5" s="140"/>
      <c r="C5" s="140"/>
    </row>
    <row r="6" spans="1:3" ht="15" customHeight="1">
      <c r="A6" s="140"/>
      <c r="B6" s="140"/>
      <c r="C6" s="140"/>
    </row>
    <row r="7" spans="1:3" ht="15" customHeight="1">
      <c r="A7" s="127" t="s">
        <v>91</v>
      </c>
      <c r="B7" s="127" t="s">
        <v>44</v>
      </c>
      <c r="C7" s="60" t="s">
        <v>43</v>
      </c>
    </row>
    <row r="9" spans="1:3" ht="15" customHeight="1">
      <c r="A9" s="169" t="s">
        <v>31</v>
      </c>
      <c r="B9" s="181">
        <v>10</v>
      </c>
      <c r="C9" s="123">
        <f>REPT('tabellone eliminazione'!AN16,1)</f>
      </c>
    </row>
    <row r="10" spans="1:3" ht="15" customHeight="1">
      <c r="A10" s="170" t="s">
        <v>32</v>
      </c>
      <c r="B10" s="182">
        <v>8</v>
      </c>
      <c r="C10" s="124">
        <f>IF('tabellone eliminazione'!Q8&lt;'tabellone eliminazione'!R8,'tabellone eliminazione'!D8,IF('tabellone eliminazione'!Q8&gt;'tabellone eliminazione'!R8,'tabellone eliminazione'!F8,""))</f>
      </c>
    </row>
    <row r="11" spans="1:3" ht="15" customHeight="1">
      <c r="A11" s="170" t="s">
        <v>33</v>
      </c>
      <c r="B11" s="182">
        <v>6</v>
      </c>
      <c r="C11" s="124">
        <f>IF('tabellone eliminazione'!Q4&lt;'tabellone eliminazione'!R4,'tabellone eliminazione'!D4,IF('tabellone eliminazione'!Q4&gt;'tabellone eliminazione'!R4,'tabellone eliminazione'!F4,""))</f>
      </c>
    </row>
    <row r="12" spans="1:3" ht="15" customHeight="1">
      <c r="A12" s="170" t="s">
        <v>33</v>
      </c>
      <c r="B12" s="182">
        <v>6</v>
      </c>
      <c r="C12" s="124">
        <f>IF('tabellone eliminazione'!Q5&lt;'tabellone eliminazione'!R5,'tabellone eliminazione'!D5,IF('tabellone eliminazione'!Q5&gt;'tabellone eliminazione'!R5,'tabellone eliminazione'!F5,""))</f>
      </c>
    </row>
    <row r="13" spans="1:3" ht="15" customHeight="1">
      <c r="A13" s="170" t="s">
        <v>35</v>
      </c>
      <c r="B13" s="182">
        <v>4</v>
      </c>
      <c r="C13" s="124" t="str">
        <f>REPT(gironi!A12,1)</f>
        <v>Massoletti Elia   -   Pol. Oratorio Pian Camuno A.S.D.</v>
      </c>
    </row>
    <row r="14" spans="1:3" ht="15" customHeight="1">
      <c r="A14" s="171" t="s">
        <v>35</v>
      </c>
      <c r="B14" s="183">
        <v>4</v>
      </c>
      <c r="C14" s="125" t="str">
        <f>REPT(gironi!A25,1)</f>
        <v>Pezzotta Simone   -   Pol. Oratorio Pian Camuno A.S.D.</v>
      </c>
    </row>
  </sheetData>
  <sheetProtection/>
  <mergeCells count="1">
    <mergeCell ref="A4:C4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r:id="rId1"/>
  <headerFooter alignWithMargins="0">
    <oddFooter>&amp;C&amp;1#&amp;"TIM Sans"&amp;8&amp;K4472C4TIM - Uso Interno - Tutti i diritti riservati.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SPORTIVO ITALIANO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Ramazzini Gianfranco</cp:lastModifiedBy>
  <cp:lastPrinted>2008-03-15T09:56:08Z</cp:lastPrinted>
  <dcterms:created xsi:type="dcterms:W3CDTF">2005-10-22T06:41:54Z</dcterms:created>
  <dcterms:modified xsi:type="dcterms:W3CDTF">2021-11-19T10:30:53Z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2021-11-19T10:30:51Z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5bba6d2e-97a8-414a-b346-806ee80d1bfc</vt:lpwstr>
  </property>
  <property fmtid="{D5CDD505-2E9C-101B-9397-08002B2CF9AE}" pid="8" name="MSIP_Label_d6986fb0-3baa-42d2-89d5-89f9b25e6ac9_ContentBits">
    <vt:lpwstr>2</vt:lpwstr>
  </property>
</Properties>
</file>