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0" activeTab="1"/>
  </bookViews>
  <sheets>
    <sheet name="Lista di qualificazione" sheetId="1" r:id="rId1"/>
    <sheet name="girone" sheetId="2" r:id="rId2"/>
    <sheet name="referti" sheetId="3" r:id="rId3"/>
  </sheets>
  <definedNames>
    <definedName name="_xlfn.SINGLE" hidden="1">#NAME?</definedName>
    <definedName name="_xlnm.Print_Area" localSheetId="1">'girone'!$A$1:$AR$21</definedName>
    <definedName name="_xlnm.Print_Area" localSheetId="2">'referti'!$B$1:$Y$40</definedName>
  </definedNames>
  <calcPr fullCalcOnLoad="1"/>
</workbook>
</file>

<file path=xl/sharedStrings.xml><?xml version="1.0" encoding="utf-8"?>
<sst xmlns="http://schemas.openxmlformats.org/spreadsheetml/2006/main" count="251" uniqueCount="117">
  <si>
    <t>Centro Sportivo Italiano</t>
  </si>
  <si>
    <t>Commissione Tecnica Nazionale</t>
  </si>
  <si>
    <t>Funzioni Partite</t>
  </si>
  <si>
    <t>partite vinte</t>
  </si>
  <si>
    <t>partite perse</t>
  </si>
  <si>
    <t>set</t>
  </si>
  <si>
    <t>punti</t>
  </si>
  <si>
    <t>Funzioni Classifica</t>
  </si>
  <si>
    <t>conta set</t>
  </si>
  <si>
    <t>Tav</t>
  </si>
  <si>
    <t>Ora</t>
  </si>
  <si>
    <t>Incontri</t>
  </si>
  <si>
    <t>1° set</t>
  </si>
  <si>
    <t>2° set</t>
  </si>
  <si>
    <t>3° set</t>
  </si>
  <si>
    <t>4° set</t>
  </si>
  <si>
    <t>5° set</t>
  </si>
  <si>
    <t>ris.</t>
  </si>
  <si>
    <t>PART 1</t>
  </si>
  <si>
    <t>PART.2</t>
  </si>
  <si>
    <t>PART.3</t>
  </si>
  <si>
    <t>PART 4</t>
  </si>
  <si>
    <t>PART.5</t>
  </si>
  <si>
    <t>PART.6</t>
  </si>
  <si>
    <t>PUNTI classifica</t>
  </si>
  <si>
    <t>partita1</t>
  </si>
  <si>
    <t>partita2</t>
  </si>
  <si>
    <t>totale vinte</t>
  </si>
  <si>
    <t>totale perse</t>
  </si>
  <si>
    <t>punti fatti</t>
  </si>
  <si>
    <t>punti subiti</t>
  </si>
  <si>
    <t>diff. Punti</t>
  </si>
  <si>
    <t>punti vinti</t>
  </si>
  <si>
    <t>punti persi</t>
  </si>
  <si>
    <t>diff punti</t>
  </si>
  <si>
    <t>TOTALE</t>
  </si>
  <si>
    <t>tot 2° cla</t>
  </si>
  <si>
    <t>tot 3° cla</t>
  </si>
  <si>
    <t>tot 4° cla</t>
  </si>
  <si>
    <t>set 1</t>
  </si>
  <si>
    <t>set 2</t>
  </si>
  <si>
    <t>set 3</t>
  </si>
  <si>
    <t>set 4</t>
  </si>
  <si>
    <t>set 5</t>
  </si>
  <si>
    <t>conta VC</t>
  </si>
  <si>
    <t>conta pc</t>
  </si>
  <si>
    <t>A</t>
  </si>
  <si>
    <t>-</t>
  </si>
  <si>
    <t>B</t>
  </si>
  <si>
    <t>C</t>
  </si>
  <si>
    <t>D</t>
  </si>
  <si>
    <t>E</t>
  </si>
  <si>
    <t>Primo classificato</t>
  </si>
  <si>
    <t>Secondo classificato</t>
  </si>
  <si>
    <t>Terzo Classificato</t>
  </si>
  <si>
    <t>Quarto classificato</t>
  </si>
  <si>
    <t>F</t>
  </si>
  <si>
    <t>Classifica</t>
  </si>
  <si>
    <t>Giocatore</t>
  </si>
  <si>
    <t>Punti</t>
  </si>
  <si>
    <t>V</t>
  </si>
  <si>
    <t>P</t>
  </si>
  <si>
    <t>SV</t>
  </si>
  <si>
    <t>SP</t>
  </si>
  <si>
    <t>diff set</t>
  </si>
  <si>
    <t>PV</t>
  </si>
  <si>
    <t>PP</t>
  </si>
  <si>
    <t>Diff. Punti</t>
  </si>
  <si>
    <t>qualificati</t>
  </si>
  <si>
    <t>G</t>
  </si>
  <si>
    <t>H</t>
  </si>
  <si>
    <t>I</t>
  </si>
  <si>
    <t>L</t>
  </si>
  <si>
    <t>Tavolo</t>
  </si>
  <si>
    <t>Partita N° 1</t>
  </si>
  <si>
    <t>Partita N° 2</t>
  </si>
  <si>
    <t>Partita N° 3</t>
  </si>
  <si>
    <t>Giocatori</t>
  </si>
  <si>
    <t>1°</t>
  </si>
  <si>
    <t>2°</t>
  </si>
  <si>
    <t>3°</t>
  </si>
  <si>
    <t>4°</t>
  </si>
  <si>
    <t>5°</t>
  </si>
  <si>
    <t>Risultato</t>
  </si>
  <si>
    <t>Arbitro</t>
  </si>
  <si>
    <t>Vincitore</t>
  </si>
  <si>
    <t>Partita N° 4</t>
  </si>
  <si>
    <t>Partita N° 5</t>
  </si>
  <si>
    <t>Partita N° 6</t>
  </si>
  <si>
    <t>PART.7</t>
  </si>
  <si>
    <t>PART.8</t>
  </si>
  <si>
    <t>PART.9</t>
  </si>
  <si>
    <t>PART.10</t>
  </si>
  <si>
    <t>partita3</t>
  </si>
  <si>
    <t>partita4</t>
  </si>
  <si>
    <t>tot 5° cla</t>
  </si>
  <si>
    <t>Quinto classificato</t>
  </si>
  <si>
    <t>Partita N° 7</t>
  </si>
  <si>
    <t>Partita N° 8</t>
  </si>
  <si>
    <t>Partita N° 9</t>
  </si>
  <si>
    <t>Partita N° 10</t>
  </si>
  <si>
    <t>Girone Unico</t>
  </si>
  <si>
    <t>1° in Classifica Generale</t>
  </si>
  <si>
    <t>2° in Classifica Generale</t>
  </si>
  <si>
    <t>3° in Classifica Generale</t>
  </si>
  <si>
    <t>4° in Classifica Generale</t>
  </si>
  <si>
    <t>5° in Classifica Generale</t>
  </si>
  <si>
    <t>punti clas</t>
  </si>
  <si>
    <t>set vinti</t>
  </si>
  <si>
    <t>tavolo</t>
  </si>
  <si>
    <t>orario</t>
  </si>
  <si>
    <t>Cat. UNDER 19 M</t>
  </si>
  <si>
    <t>Zucchi Giulio   -   Tennis Tavolo Coniolo</t>
  </si>
  <si>
    <t>Salari Michele   -   Pol. Oratorio Pian Camuno A.S.D.</t>
  </si>
  <si>
    <t>Tarletti Michele   -   Tennis Tavolo Coniolo</t>
  </si>
  <si>
    <t>Perrotta Antonio   -   Tennis Tavolo Coniolo</t>
  </si>
  <si>
    <t>Ghidini Filippo   -   Tennis Tavolo Coniolo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</si>
</sst>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0000"/>
  </numFmts>
  <fonts count="46">
    <font>
      <sz val="10"/>
      <name val="Arial"/>
      <family val="0"/>
    </font>
    <font>
      <b/>
      <sz val="14"/>
      <name val="Berlin Sans FB Demi"/>
      <family val="2"/>
    </font>
    <font>
      <b/>
      <sz val="12"/>
      <name val="Berlin Sans FB Dem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Comic Sans MS"/>
      <family val="4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49" fontId="9" fillId="33" borderId="10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1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 applyProtection="1">
      <alignment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0" fillId="34" borderId="29" xfId="0" applyFill="1" applyBorder="1" applyAlignment="1" applyProtection="1">
      <alignment horizontal="center" vertical="center"/>
      <protection locked="0"/>
    </xf>
    <xf numFmtId="2" fontId="0" fillId="34" borderId="30" xfId="0" applyNumberForma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2" fontId="0" fillId="34" borderId="32" xfId="0" applyNumberForma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/>
      <protection/>
    </xf>
    <xf numFmtId="0" fontId="0" fillId="35" borderId="10" xfId="0" applyFill="1" applyBorder="1" applyAlignment="1" applyProtection="1">
      <alignment vertical="center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/>
    </xf>
    <xf numFmtId="0" fontId="0" fillId="34" borderId="40" xfId="0" applyFill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34" borderId="46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5" fillId="37" borderId="47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0" fillId="35" borderId="50" xfId="0" applyFill="1" applyBorder="1" applyAlignment="1" applyProtection="1">
      <alignment vertical="center"/>
      <protection/>
    </xf>
    <xf numFmtId="49" fontId="5" fillId="0" borderId="51" xfId="0" applyNumberFormat="1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2" fontId="10" fillId="0" borderId="28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vertical="center"/>
    </xf>
    <xf numFmtId="0" fontId="9" fillId="0" borderId="53" xfId="0" applyFont="1" applyBorder="1" applyAlignment="1" applyProtection="1">
      <alignment horizontal="left" vertical="center" wrapText="1"/>
      <protection/>
    </xf>
    <xf numFmtId="0" fontId="9" fillId="0" borderId="54" xfId="0" applyFont="1" applyBorder="1" applyAlignment="1" applyProtection="1">
      <alignment horizontal="left" vertical="center" wrapText="1"/>
      <protection/>
    </xf>
    <xf numFmtId="0" fontId="9" fillId="0" borderId="55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horizontal="left" vertical="center" wrapText="1"/>
      <protection/>
    </xf>
    <xf numFmtId="2" fontId="0" fillId="0" borderId="10" xfId="0" applyNumberFormat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horizontal="left" vertical="center"/>
      <protection locked="0"/>
    </xf>
    <xf numFmtId="0" fontId="11" fillId="0" borderId="57" xfId="0" applyFont="1" applyFill="1" applyBorder="1" applyAlignment="1" applyProtection="1">
      <alignment horizontal="left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 wrapText="1" shrinkToFit="1"/>
      <protection/>
    </xf>
    <xf numFmtId="0" fontId="7" fillId="0" borderId="15" xfId="0" applyFont="1" applyBorder="1" applyAlignment="1" applyProtection="1">
      <alignment horizontal="center" vertical="center" wrapText="1" shrinkToFit="1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PageLayoutView="0" workbookViewId="0" topLeftCell="A1">
      <selection activeCell="I7" sqref="I7"/>
    </sheetView>
  </sheetViews>
  <sheetFormatPr defaultColWidth="9.140625" defaultRowHeight="12.75"/>
  <cols>
    <col min="1" max="1" width="4.28125" style="80" customWidth="1"/>
    <col min="2" max="2" width="48.421875" style="79" customWidth="1"/>
    <col min="3" max="3" width="21.57421875" style="79" customWidth="1"/>
    <col min="4" max="16384" width="9.140625" style="79" customWidth="1"/>
  </cols>
  <sheetData>
    <row r="1" spans="1:5" ht="27.75" customHeight="1">
      <c r="A1" s="119" t="s">
        <v>111</v>
      </c>
      <c r="B1" s="119"/>
      <c r="C1" s="119"/>
      <c r="D1" s="78"/>
      <c r="E1" s="78"/>
    </row>
    <row r="3" ht="15" customHeight="1" thickBot="1">
      <c r="B3" s="81" t="s">
        <v>58</v>
      </c>
    </row>
    <row r="4" spans="1:3" ht="15" customHeight="1">
      <c r="A4" s="82">
        <v>1</v>
      </c>
      <c r="B4" s="83" t="s">
        <v>112</v>
      </c>
      <c r="C4" s="84" t="s">
        <v>102</v>
      </c>
    </row>
    <row r="5" spans="1:3" ht="15" customHeight="1">
      <c r="A5" s="85">
        <v>2</v>
      </c>
      <c r="B5" s="86" t="s">
        <v>113</v>
      </c>
      <c r="C5" s="87" t="s">
        <v>103</v>
      </c>
    </row>
    <row r="6" spans="1:3" ht="15" customHeight="1">
      <c r="A6" s="85">
        <v>3</v>
      </c>
      <c r="B6" s="86" t="s">
        <v>114</v>
      </c>
      <c r="C6" s="87" t="s">
        <v>104</v>
      </c>
    </row>
    <row r="7" spans="1:3" ht="15" customHeight="1">
      <c r="A7" s="85">
        <v>4</v>
      </c>
      <c r="B7" s="86" t="s">
        <v>115</v>
      </c>
      <c r="C7" s="87" t="s">
        <v>105</v>
      </c>
    </row>
    <row r="8" spans="1:3" ht="15" customHeight="1" thickBot="1">
      <c r="A8" s="88">
        <v>5</v>
      </c>
      <c r="B8" s="90" t="s">
        <v>116</v>
      </c>
      <c r="C8" s="89" t="s">
        <v>106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blackAndWhite="1" horizontalDpi="600" verticalDpi="600" orientation="portrait" paperSize="9" r:id="rId1"/>
  <headerFooter alignWithMargins="0">
    <oddFooter>&amp;C&amp;1#&amp;"TIM Sans"&amp;8&amp;K4472C4TIM - Uso Interno - Tutti i diritti riservati.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N21"/>
  <sheetViews>
    <sheetView showGridLines="0" tabSelected="1" view="pageBreakPreview" zoomScale="75" zoomScaleNormal="75" zoomScaleSheetLayoutView="75" zoomScalePageLayoutView="0" workbookViewId="0" topLeftCell="A1">
      <selection activeCell="B5" sqref="B5"/>
    </sheetView>
  </sheetViews>
  <sheetFormatPr defaultColWidth="9.140625" defaultRowHeight="12.75"/>
  <cols>
    <col min="1" max="2" width="5.7109375" style="38" customWidth="1"/>
    <col min="3" max="3" width="2.57421875" style="38" customWidth="1"/>
    <col min="4" max="16" width="1.7109375" style="38" customWidth="1"/>
    <col min="17" max="17" width="3.8515625" style="38" customWidth="1"/>
    <col min="18" max="31" width="1.7109375" style="38" customWidth="1"/>
    <col min="32" max="32" width="3.8515625" style="38" customWidth="1"/>
    <col min="33" max="47" width="2.7109375" style="38" customWidth="1"/>
    <col min="48" max="49" width="10.7109375" style="98" customWidth="1"/>
    <col min="50" max="58" width="10.7109375" style="38" customWidth="1"/>
    <col min="59" max="59" width="10.8515625" style="38" customWidth="1"/>
    <col min="60" max="69" width="6.7109375" style="38" customWidth="1"/>
    <col min="70" max="70" width="16.28125" style="38" customWidth="1"/>
    <col min="71" max="71" width="14.140625" style="38" customWidth="1"/>
    <col min="72" max="72" width="13.28125" style="38" customWidth="1"/>
    <col min="73" max="73" width="14.421875" style="38" customWidth="1"/>
    <col min="74" max="74" width="9.140625" style="38" customWidth="1"/>
    <col min="75" max="75" width="14.140625" style="38" customWidth="1"/>
    <col min="76" max="76" width="17.7109375" style="38" customWidth="1"/>
    <col min="77" max="82" width="6.7109375" style="38" customWidth="1"/>
    <col min="83" max="84" width="11.00390625" style="38" bestFit="1" customWidth="1"/>
    <col min="85" max="85" width="11.00390625" style="38" customWidth="1"/>
    <col min="86" max="92" width="9.28125" style="38" bestFit="1" customWidth="1"/>
    <col min="93" max="16384" width="9.140625" style="38" customWidth="1"/>
  </cols>
  <sheetData>
    <row r="1" spans="1:49" s="2" customFormat="1" ht="24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"/>
      <c r="AT1" s="1"/>
      <c r="AU1" s="1"/>
      <c r="AV1" s="91"/>
      <c r="AW1" s="91"/>
    </row>
    <row r="2" spans="1:80" s="2" customFormat="1" ht="24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3"/>
      <c r="AT2" s="3"/>
      <c r="AU2" s="3"/>
      <c r="AV2" s="91"/>
      <c r="AW2" s="91"/>
      <c r="BR2" s="112">
        <v>0.0001</v>
      </c>
      <c r="BS2" s="112"/>
      <c r="BT2" s="112">
        <v>0.1</v>
      </c>
      <c r="BU2" s="112">
        <v>1E-06</v>
      </c>
      <c r="BV2" s="112"/>
      <c r="BW2" s="112">
        <v>0.001</v>
      </c>
      <c r="BX2" s="112">
        <v>100000</v>
      </c>
      <c r="BY2" s="5"/>
      <c r="BZ2" s="5"/>
      <c r="CA2" s="5"/>
      <c r="CB2" s="5"/>
    </row>
    <row r="3" spans="1:92" s="2" customFormat="1" ht="24" customHeight="1">
      <c r="A3" s="159" t="str">
        <f>REPT('Lista di qualificazione'!A1:C1,1)</f>
        <v>Cat. UNDER 19 M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 t="s">
        <v>101</v>
      </c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67"/>
      <c r="AJ3" s="67"/>
      <c r="AK3" s="160"/>
      <c r="AL3" s="160"/>
      <c r="AM3" s="160"/>
      <c r="AN3" s="160"/>
      <c r="AO3" s="160"/>
      <c r="AP3" s="160"/>
      <c r="AQ3" s="160"/>
      <c r="AR3" s="160"/>
      <c r="AS3" s="4"/>
      <c r="AT3" s="4"/>
      <c r="AU3" s="4"/>
      <c r="AV3" s="92"/>
      <c r="AW3" s="151" t="s">
        <v>2</v>
      </c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2" t="s">
        <v>3</v>
      </c>
      <c r="BI3" s="152"/>
      <c r="BJ3" s="152"/>
      <c r="BK3" s="152"/>
      <c r="BL3" s="152"/>
      <c r="BM3" s="153" t="s">
        <v>4</v>
      </c>
      <c r="BN3" s="153"/>
      <c r="BO3" s="153"/>
      <c r="BP3" s="153"/>
      <c r="BQ3" s="153"/>
      <c r="BR3" s="151" t="s">
        <v>5</v>
      </c>
      <c r="BS3" s="151"/>
      <c r="BT3" s="151"/>
      <c r="BU3" s="151" t="s">
        <v>6</v>
      </c>
      <c r="BV3" s="151"/>
      <c r="BW3" s="151"/>
      <c r="BX3" s="154" t="s">
        <v>7</v>
      </c>
      <c r="BY3" s="155"/>
      <c r="BZ3" s="155"/>
      <c r="CA3" s="155"/>
      <c r="CB3" s="155"/>
      <c r="CC3" s="155"/>
      <c r="CD3" s="155"/>
      <c r="CE3" s="155"/>
      <c r="CF3" s="156"/>
      <c r="CG3" s="48"/>
      <c r="CH3" s="146" t="s">
        <v>8</v>
      </c>
      <c r="CI3" s="147"/>
      <c r="CJ3" s="147"/>
      <c r="CK3" s="147"/>
      <c r="CL3" s="147"/>
      <c r="CM3" s="7"/>
      <c r="CN3" s="8"/>
    </row>
    <row r="4" spans="1:92" s="2" customFormat="1" ht="24" customHeight="1">
      <c r="A4" s="6" t="s">
        <v>9</v>
      </c>
      <c r="B4" s="6" t="s">
        <v>10</v>
      </c>
      <c r="C4" s="148" t="s">
        <v>11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9" t="s">
        <v>12</v>
      </c>
      <c r="AH4" s="149"/>
      <c r="AI4" s="149" t="s">
        <v>13</v>
      </c>
      <c r="AJ4" s="149"/>
      <c r="AK4" s="149" t="s">
        <v>14</v>
      </c>
      <c r="AL4" s="149"/>
      <c r="AM4" s="149" t="s">
        <v>15</v>
      </c>
      <c r="AN4" s="149"/>
      <c r="AO4" s="149" t="s">
        <v>16</v>
      </c>
      <c r="AP4" s="149"/>
      <c r="AQ4" s="150" t="s">
        <v>17</v>
      </c>
      <c r="AR4" s="150"/>
      <c r="AS4" s="9"/>
      <c r="AT4" s="9"/>
      <c r="AU4" s="9"/>
      <c r="AV4" s="92"/>
      <c r="AW4" s="10" t="s">
        <v>18</v>
      </c>
      <c r="AX4" s="10" t="s">
        <v>19</v>
      </c>
      <c r="AY4" s="10" t="s">
        <v>20</v>
      </c>
      <c r="AZ4" s="10" t="s">
        <v>21</v>
      </c>
      <c r="BA4" s="10" t="s">
        <v>22</v>
      </c>
      <c r="BB4" s="10" t="s">
        <v>23</v>
      </c>
      <c r="BC4" s="10" t="s">
        <v>89</v>
      </c>
      <c r="BD4" s="10" t="s">
        <v>90</v>
      </c>
      <c r="BE4" s="10" t="s">
        <v>91</v>
      </c>
      <c r="BF4" s="10" t="s">
        <v>92</v>
      </c>
      <c r="BG4" s="11" t="s">
        <v>24</v>
      </c>
      <c r="BH4" s="11" t="s">
        <v>25</v>
      </c>
      <c r="BI4" s="11" t="s">
        <v>26</v>
      </c>
      <c r="BJ4" s="11" t="s">
        <v>93</v>
      </c>
      <c r="BK4" s="11" t="s">
        <v>94</v>
      </c>
      <c r="BL4" s="11" t="s">
        <v>27</v>
      </c>
      <c r="BM4" s="11" t="s">
        <v>25</v>
      </c>
      <c r="BN4" s="11" t="s">
        <v>26</v>
      </c>
      <c r="BO4" s="11" t="s">
        <v>93</v>
      </c>
      <c r="BP4" s="11" t="s">
        <v>94</v>
      </c>
      <c r="BQ4" s="68" t="s">
        <v>28</v>
      </c>
      <c r="BR4" s="69" t="s">
        <v>29</v>
      </c>
      <c r="BS4" s="69" t="s">
        <v>30</v>
      </c>
      <c r="BT4" s="69" t="s">
        <v>31</v>
      </c>
      <c r="BU4" s="70" t="s">
        <v>32</v>
      </c>
      <c r="BV4" s="70" t="s">
        <v>33</v>
      </c>
      <c r="BW4" s="70" t="s">
        <v>34</v>
      </c>
      <c r="BX4" s="70" t="s">
        <v>107</v>
      </c>
      <c r="BY4" s="70" t="s">
        <v>64</v>
      </c>
      <c r="BZ4" s="70" t="s">
        <v>34</v>
      </c>
      <c r="CA4" s="70" t="s">
        <v>108</v>
      </c>
      <c r="CB4" s="70" t="s">
        <v>32</v>
      </c>
      <c r="CC4" s="71" t="s">
        <v>35</v>
      </c>
      <c r="CD4" s="72" t="s">
        <v>36</v>
      </c>
      <c r="CE4" s="72" t="s">
        <v>37</v>
      </c>
      <c r="CF4" s="72" t="s">
        <v>38</v>
      </c>
      <c r="CG4" s="72" t="s">
        <v>95</v>
      </c>
      <c r="CH4" s="12" t="s">
        <v>39</v>
      </c>
      <c r="CI4" s="12" t="s">
        <v>40</v>
      </c>
      <c r="CJ4" s="12" t="s">
        <v>41</v>
      </c>
      <c r="CK4" s="12" t="s">
        <v>42</v>
      </c>
      <c r="CL4" s="12" t="s">
        <v>43</v>
      </c>
      <c r="CM4" s="12" t="s">
        <v>44</v>
      </c>
      <c r="CN4" s="12" t="s">
        <v>45</v>
      </c>
    </row>
    <row r="5" spans="1:92" s="2" customFormat="1" ht="30" customHeight="1">
      <c r="A5" s="13">
        <v>3</v>
      </c>
      <c r="B5" s="14">
        <v>14</v>
      </c>
      <c r="C5" s="73" t="s">
        <v>46</v>
      </c>
      <c r="D5" s="141" t="str">
        <f>REPT('Lista di qualificazione'!B4,1)</f>
        <v>Zucchi Giulio   -   Tennis Tavolo Coniolo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113" t="s">
        <v>47</v>
      </c>
      <c r="S5" s="143" t="str">
        <f>REPT('Lista di qualificazione'!B8,1)</f>
        <v>Ghidini Filippo   -   Tennis Tavolo Coniolo</v>
      </c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2"/>
      <c r="AG5" s="15"/>
      <c r="AH5" s="16"/>
      <c r="AI5" s="17"/>
      <c r="AJ5" s="18"/>
      <c r="AK5" s="15"/>
      <c r="AL5" s="16"/>
      <c r="AM5" s="17"/>
      <c r="AN5" s="18"/>
      <c r="AO5" s="15"/>
      <c r="AP5" s="19"/>
      <c r="AQ5" s="20">
        <f>IF(AG5="","",IF(AG5&lt;&gt;"",CM5))</f>
      </c>
      <c r="AR5" s="20">
        <f>IF(AG5="","",IF(AG5&lt;&gt;"",CN5))</f>
      </c>
      <c r="AS5" s="21"/>
      <c r="AT5" s="21"/>
      <c r="AU5" s="21"/>
      <c r="AV5" s="93" t="str">
        <f>REPT(D5,1)</f>
        <v>Zucchi Giulio   -   Tennis Tavolo Coniolo</v>
      </c>
      <c r="AW5" s="6" t="str">
        <f>IF(AQ5="","0",IF(AQ5&gt;AR5,"2",IF(AQ5&lt;AR5,"0","")))</f>
        <v>0</v>
      </c>
      <c r="AX5" s="22"/>
      <c r="AY5" s="23"/>
      <c r="AZ5" s="61"/>
      <c r="BA5" s="6" t="str">
        <f>IF(AR9="","0",IF(AQ9&gt;AR9,"0",IF(AQ9&lt;AR9,"2","")))</f>
        <v>0</v>
      </c>
      <c r="BB5" s="62"/>
      <c r="BC5" s="61"/>
      <c r="BD5" s="6" t="str">
        <f>IF(AR12="","0",IF(AQ12&gt;AR12,"2",IF(AQ12&lt;AR12,"0","")))</f>
        <v>0</v>
      </c>
      <c r="BE5" s="61"/>
      <c r="BF5" s="6" t="str">
        <f>IF(AR14="","0",IF(AQ14&gt;AR14,"0",IF(AQ14&lt;AR14,"2","")))</f>
        <v>0</v>
      </c>
      <c r="BG5" s="24">
        <f>SUM(AW5+BA5+BD5+BF5)</f>
        <v>0</v>
      </c>
      <c r="BH5" s="6" t="str">
        <f>IF(AW5="2","1","0")</f>
        <v>0</v>
      </c>
      <c r="BI5" s="6" t="str">
        <f>IF(BA5="2","1","0")</f>
        <v>0</v>
      </c>
      <c r="BJ5" s="6" t="str">
        <f>IF(BD5="2","1","0")</f>
        <v>0</v>
      </c>
      <c r="BK5" s="6" t="str">
        <f>IF(BF5="2","1","0")</f>
        <v>0</v>
      </c>
      <c r="BL5" s="24">
        <f>SUM(BH5+BI5+BJ5+BK5)</f>
        <v>0</v>
      </c>
      <c r="BM5" s="6" t="str">
        <f>IF(AW5&gt;AW9,"0",IF(AW5&lt;AW9,"1","0"))</f>
        <v>0</v>
      </c>
      <c r="BN5" s="6" t="str">
        <f>IF(BA5&gt;BA6,"0",IF(BA5&lt;BA6,"1","0"))</f>
        <v>0</v>
      </c>
      <c r="BO5" s="6" t="str">
        <f>IF(BD5&gt;BD7,"0",IF(BD5&lt;BD7,"1","0"))</f>
        <v>0</v>
      </c>
      <c r="BP5" s="6" t="str">
        <f>IF(BF5&gt;BF8,"0",IF(BF5&lt;BF8,"1","0"))</f>
        <v>0</v>
      </c>
      <c r="BQ5" s="24">
        <f>SUM(BM5+BN5+BO5+BP5)</f>
        <v>0</v>
      </c>
      <c r="BR5" s="74">
        <f>SUM(CM5+CN9+CM12+CN14)</f>
        <v>0</v>
      </c>
      <c r="BS5" s="74">
        <f>SUM(CN5+CM9+CN12+CM14)</f>
        <v>0</v>
      </c>
      <c r="BT5" s="32">
        <f>SUM(BR5-BS5)</f>
        <v>0</v>
      </c>
      <c r="BU5" s="32">
        <f>SUM(AG5+AI5+AK5+AM5+AO5+AH9+AJ9+AL9+AN9+AP9+AG12+AI12+AK12+AM12+AO12+AH14+AJ14+AL14+AN14+AP14)</f>
        <v>0</v>
      </c>
      <c r="BV5" s="32">
        <f>SUM(AH5+AJ5+AL5+AN5+AP5+AG9+AI9+AK9+AM9+AO9+AH12+AJ12+AL12+AN12+AP12+AG14+AI14+AK14+AM14+AO14)</f>
        <v>0</v>
      </c>
      <c r="BW5" s="32">
        <f>SUM(BU5-BV5)</f>
        <v>0</v>
      </c>
      <c r="BX5" s="32">
        <f>BG5*BX2</f>
        <v>0</v>
      </c>
      <c r="BY5" s="32">
        <f>SUM(BT5*BT2)</f>
        <v>0</v>
      </c>
      <c r="BZ5" s="32">
        <f>SUM(BW5*BW2)</f>
        <v>0</v>
      </c>
      <c r="CA5" s="32">
        <f>SUM(BR5*BR2)</f>
        <v>0</v>
      </c>
      <c r="CB5" s="32">
        <f>SUM(BU5*BU2)</f>
        <v>0</v>
      </c>
      <c r="CC5" s="109">
        <f>SUM(BX5+BY5+BZ5+CA5+CB5)</f>
        <v>0</v>
      </c>
      <c r="CD5" s="32">
        <f>IF(CC5&lt;MAX(CC5:CC9),CC5,"")</f>
      </c>
      <c r="CE5" s="32">
        <f>IF(CD5&lt;MAX(CD5:CD9),CD5,"")</f>
      </c>
      <c r="CF5" s="32">
        <f>IF(CE5&lt;MAX(CE5:CE9),CE5,"")</f>
      </c>
      <c r="CG5" s="32">
        <f>IF(CF5&lt;MAX(CF5:CF9),CF5,"")</f>
      </c>
      <c r="CH5" s="25">
        <f aca="true" t="shared" si="0" ref="CH5:CH14">IF(AND(AG5&lt;&gt;"",AH5&lt;&gt;""),IF(AG5&gt;AH5,"c","f"),0)</f>
        <v>0</v>
      </c>
      <c r="CI5" s="25">
        <f aca="true" t="shared" si="1" ref="CI5:CI14">IF(AND(AI5&lt;&gt;"",AJ5&lt;&gt;""),IF(AI5&gt;AJ5,"c","f"),0)</f>
        <v>0</v>
      </c>
      <c r="CJ5" s="25">
        <f aca="true" t="shared" si="2" ref="CJ5:CJ14">IF(AND(AK5&lt;&gt;"",AL5&lt;&gt;""),IF(AK5&gt;AL5,"c","f"),0)</f>
        <v>0</v>
      </c>
      <c r="CK5" s="25">
        <f aca="true" t="shared" si="3" ref="CK5:CK14">IF(AND(AM5&lt;&gt;"",AN5&lt;&gt;""),IF(AM5&gt;AN5,"c","f"),0)</f>
        <v>0</v>
      </c>
      <c r="CL5" s="25">
        <f aca="true" t="shared" si="4" ref="CL5:CL14">IF(AND(AO5&lt;&gt;"",AP5&lt;&gt;""),IF(AO5&gt;AP5,"c","f"),0)</f>
        <v>0</v>
      </c>
      <c r="CM5" s="25">
        <f aca="true" t="shared" si="5" ref="CM5:CM14">COUNTIF(CH5:CL5,"c")</f>
        <v>0</v>
      </c>
      <c r="CN5" s="25">
        <f aca="true" t="shared" si="6" ref="CN5:CN14">COUNTIF(CH5:CL5,"f")</f>
        <v>0</v>
      </c>
    </row>
    <row r="6" spans="1:92" s="2" customFormat="1" ht="30" customHeight="1">
      <c r="A6" s="26"/>
      <c r="B6" s="27"/>
      <c r="C6" s="75" t="s">
        <v>48</v>
      </c>
      <c r="D6" s="141" t="str">
        <f>REPT('Lista di qualificazione'!B5,1)</f>
        <v>Salari Michele   -   Pol. Oratorio Pian Camuno A.S.D.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  <c r="R6" s="114" t="s">
        <v>47</v>
      </c>
      <c r="S6" s="143" t="str">
        <f>REPT('Lista di qualificazione'!B7,1)</f>
        <v>Perrotta Antonio   -   Tennis Tavolo Coniolo</v>
      </c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2"/>
      <c r="AG6" s="28"/>
      <c r="AH6" s="29"/>
      <c r="AI6" s="30"/>
      <c r="AJ6" s="31"/>
      <c r="AK6" s="28"/>
      <c r="AL6" s="29"/>
      <c r="AM6" s="30"/>
      <c r="AN6" s="31"/>
      <c r="AO6" s="28"/>
      <c r="AP6" s="31"/>
      <c r="AQ6" s="20">
        <f aca="true" t="shared" si="7" ref="AQ6:AQ14">IF(AG6="","",IF(AG6&lt;&gt;"",CM6))</f>
      </c>
      <c r="AR6" s="20">
        <f aca="true" t="shared" si="8" ref="AR6:AR14">IF(AG6="","",IF(AG6&lt;&gt;"",CN6))</f>
      </c>
      <c r="AS6" s="21"/>
      <c r="AT6" s="21"/>
      <c r="AU6" s="21"/>
      <c r="AV6" s="93" t="str">
        <f>REPT(D6,1)</f>
        <v>Salari Michele   -   Pol. Oratorio Pian Camuno A.S.D.</v>
      </c>
      <c r="AW6" s="22"/>
      <c r="AX6" s="6" t="str">
        <f>IF(AQ6="","0",IF(AQ6&gt;AR6,"2",IF(AQ6&lt;AR6,"0","")))</f>
        <v>0</v>
      </c>
      <c r="AY6" s="62"/>
      <c r="AZ6" s="6" t="str">
        <f>IF(AR8="","0",IF(AQ8&gt;AR8,"0",IF(AQ8&lt;AR8,"2","")))</f>
        <v>0</v>
      </c>
      <c r="BA6" s="6" t="str">
        <f>IF(AR9="","0",IF(AQ9&gt;AR9,"2",IF(AQ9&lt;AR9,"0","")))</f>
        <v>0</v>
      </c>
      <c r="BB6" s="22"/>
      <c r="BC6" s="22"/>
      <c r="BD6" s="22"/>
      <c r="BE6" s="6" t="str">
        <f>IF(AR13="","0",IF(AQ13&gt;AR13,"0",IF(AQ13&lt;AR13,"2","")))</f>
        <v>0</v>
      </c>
      <c r="BF6" s="61"/>
      <c r="BG6" s="24">
        <f>SUM(AX6+AZ6+BA6+BE6)</f>
        <v>0</v>
      </c>
      <c r="BH6" s="6" t="str">
        <f>IF(AX6="2","1","0")</f>
        <v>0</v>
      </c>
      <c r="BI6" s="6" t="str">
        <f>IF(AZ6="2","1","0")</f>
        <v>0</v>
      </c>
      <c r="BJ6" s="6" t="str">
        <f>IF(BA6="2","1","0")</f>
        <v>0</v>
      </c>
      <c r="BK6" s="6" t="str">
        <f>IF(BE6="2","1","0")</f>
        <v>0</v>
      </c>
      <c r="BL6" s="24">
        <f>SUM(BH6+BI6+BJ6+BK6)</f>
        <v>0</v>
      </c>
      <c r="BM6" s="6" t="str">
        <f>IF(AX6&gt;AX8,"0",IF(AX6&lt;AX8,"1","0"))</f>
        <v>0</v>
      </c>
      <c r="BN6" s="6" t="str">
        <f>IF(AZ6&gt;AZ9,"0",IF(AZ6&lt;AZ9,"1","0"))</f>
        <v>0</v>
      </c>
      <c r="BO6" s="6" t="str">
        <f>IF(BA6&gt;BA5,"0",IF(BA6&lt;BA5,"1","0"))</f>
        <v>0</v>
      </c>
      <c r="BP6" s="6" t="str">
        <f>IF(BE6&gt;BE7,"0",IF(BE6&lt;BE7,"1","0"))</f>
        <v>0</v>
      </c>
      <c r="BQ6" s="24">
        <f>SUM(BM6+BN6+BO6+BP6)</f>
        <v>0</v>
      </c>
      <c r="BR6" s="74">
        <f>SUM(CM6+CN8+CM9+CN13)</f>
        <v>0</v>
      </c>
      <c r="BS6" s="74">
        <f>SUM(CN6+CM8+CN9+CM13)</f>
        <v>0</v>
      </c>
      <c r="BT6" s="32">
        <f>SUM(BR6-BS6)</f>
        <v>0</v>
      </c>
      <c r="BU6" s="32">
        <f>SUM(AG6+AI6+AK6+AM6+AO6+AH8+AJ8+AL8+AN8+AP8+AG9+AI9+AK9+AM9+AO9+AH13+AJ13+AL13+AN13+AP13)</f>
        <v>0</v>
      </c>
      <c r="BV6" s="32">
        <f>SUM(AH6+AJ6+AL6+AN6+AP6+AG8+AI8+AK8+AM8+AO8+AH9+AJ9+AL9+AN9+AP9+AG13+AI13+AK13+AM13+AO13)</f>
        <v>0</v>
      </c>
      <c r="BW6" s="32">
        <f>SUM(BU6-BV6)</f>
        <v>0</v>
      </c>
      <c r="BX6" s="32">
        <f>BG6*BX2</f>
        <v>0</v>
      </c>
      <c r="BY6" s="32">
        <f>SUM(BT6*BT2)</f>
        <v>0</v>
      </c>
      <c r="BZ6" s="32">
        <f>SUM(BW6*BW2)</f>
        <v>0</v>
      </c>
      <c r="CA6" s="32">
        <f>SUM(BR6*BR2)</f>
        <v>0</v>
      </c>
      <c r="CB6" s="32">
        <f>SUM(BU6*BU2)</f>
        <v>0</v>
      </c>
      <c r="CC6" s="109">
        <f>SUM(BX6+BY6+BZ6+CA6+CB6)</f>
        <v>0</v>
      </c>
      <c r="CD6" s="32">
        <f>IF(CC6&lt;MAX(CC5:CC9),CC6,"")</f>
      </c>
      <c r="CE6" s="32">
        <f>IF(CD6&lt;MAX(CD5:CD9),CD6,"")</f>
      </c>
      <c r="CF6" s="32">
        <f>IF(CE6&lt;MAX(CE5:CE9),CE6,"")</f>
      </c>
      <c r="CG6" s="32">
        <f>IF(CF6&lt;MAX(CF5:CF9),CF6,"")</f>
      </c>
      <c r="CH6" s="25">
        <f t="shared" si="0"/>
        <v>0</v>
      </c>
      <c r="CI6" s="25">
        <f t="shared" si="1"/>
        <v>0</v>
      </c>
      <c r="CJ6" s="25">
        <f t="shared" si="2"/>
        <v>0</v>
      </c>
      <c r="CK6" s="25">
        <f t="shared" si="3"/>
        <v>0</v>
      </c>
      <c r="CL6" s="25">
        <f t="shared" si="4"/>
        <v>0</v>
      </c>
      <c r="CM6" s="25">
        <f t="shared" si="5"/>
        <v>0</v>
      </c>
      <c r="CN6" s="25">
        <f t="shared" si="6"/>
        <v>0</v>
      </c>
    </row>
    <row r="7" spans="1:92" s="2" customFormat="1" ht="30" customHeight="1">
      <c r="A7" s="26"/>
      <c r="B7" s="27"/>
      <c r="C7" s="75" t="s">
        <v>49</v>
      </c>
      <c r="D7" s="141" t="str">
        <f>REPT('Lista di qualificazione'!B6,1)</f>
        <v>Tarletti Michele   -   Tennis Tavolo Coniolo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R7" s="114" t="s">
        <v>47</v>
      </c>
      <c r="S7" s="133" t="str">
        <f>REPT(S6,1)</f>
        <v>Perrotta Antonio   -   Tennis Tavolo Coniolo</v>
      </c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5"/>
      <c r="AG7" s="28"/>
      <c r="AH7" s="29"/>
      <c r="AI7" s="30"/>
      <c r="AJ7" s="31"/>
      <c r="AK7" s="28"/>
      <c r="AL7" s="29"/>
      <c r="AM7" s="30"/>
      <c r="AN7" s="31"/>
      <c r="AO7" s="28"/>
      <c r="AP7" s="31"/>
      <c r="AQ7" s="20">
        <f t="shared" si="7"/>
      </c>
      <c r="AR7" s="20">
        <f t="shared" si="8"/>
      </c>
      <c r="AS7" s="21"/>
      <c r="AT7" s="21"/>
      <c r="AU7" s="21"/>
      <c r="AV7" s="93" t="str">
        <f>REPT(D7,1)</f>
        <v>Tarletti Michele   -   Tennis Tavolo Coniolo</v>
      </c>
      <c r="AW7" s="99"/>
      <c r="AX7" s="23"/>
      <c r="AY7" s="6" t="str">
        <f>IF(AQ7="","0",IF(AQ7&gt;AR7,"2",IF(AQ7&lt;AR7,"0","")))</f>
        <v>0</v>
      </c>
      <c r="AZ7" s="23"/>
      <c r="BA7" s="23"/>
      <c r="BB7" s="6" t="str">
        <f>IF(AR10="","0",IF(AQ10&gt;AR10,"2",IF(AQ10&lt;AR10,"0","")))</f>
        <v>0</v>
      </c>
      <c r="BC7" s="23"/>
      <c r="BD7" s="6" t="str">
        <f>IF(AR12="","0",IF(AQ12&gt;AR12,"0",IF(AQ12&lt;AR12,"2","")))</f>
        <v>0</v>
      </c>
      <c r="BE7" s="6" t="str">
        <f>IF(AR13="","0",IF(AQ13&gt;AR13,"2",IF(AQ13&lt;AR13,"0","")))</f>
        <v>0</v>
      </c>
      <c r="BF7" s="23"/>
      <c r="BG7" s="24">
        <f>SUM(AY7+BB7+BD7+BE7)</f>
        <v>0</v>
      </c>
      <c r="BH7" s="6" t="str">
        <f>IF(AY7="2","1","0")</f>
        <v>0</v>
      </c>
      <c r="BI7" s="6" t="str">
        <f>IF(BB7="2","1","0")</f>
        <v>0</v>
      </c>
      <c r="BJ7" s="6" t="str">
        <f>IF(BD7="2","1","0")</f>
        <v>0</v>
      </c>
      <c r="BK7" s="6" t="str">
        <f>IF(BE7="2","1","0")</f>
        <v>0</v>
      </c>
      <c r="BL7" s="24">
        <f>SUM(BH7+BI7+BJ7+BK7)</f>
        <v>0</v>
      </c>
      <c r="BM7" s="6" t="str">
        <f>IF(AY7&gt;AY8,"0",IF(AY7&lt;AY8,"1","0"))</f>
        <v>0</v>
      </c>
      <c r="BN7" s="6" t="str">
        <f>IF(BB7&gt;BB9,"0",IF(BB7&lt;BB9,"1","0"))</f>
        <v>0</v>
      </c>
      <c r="BO7" s="6" t="str">
        <f>IF(BD7&gt;BD5,"0",IF(BD7&lt;BD5,"1","0"))</f>
        <v>0</v>
      </c>
      <c r="BP7" s="6" t="str">
        <f>IF(BE7&gt;BE6,"0",IF(BE7&lt;BE6,"1","0"))</f>
        <v>0</v>
      </c>
      <c r="BQ7" s="24">
        <f>SUM(BM7+BN7+BO7+BP7)</f>
        <v>0</v>
      </c>
      <c r="BR7" s="74">
        <f>SUM(CM7+CM10+CN12+CM13)</f>
        <v>0</v>
      </c>
      <c r="BS7" s="74">
        <f>SUM(CN7+CN10+CM12+CN13)</f>
        <v>0</v>
      </c>
      <c r="BT7" s="32">
        <f>SUM(BR7-BS7)</f>
        <v>0</v>
      </c>
      <c r="BU7" s="32">
        <f>SUM(AG7+AI7+AK7+AM7+AO7+AG10+AI10+AK10+AM10+AO10+AH12+AJ12+AL12+AN12+AP12+AG13+AI13+AK13+AM13+AO13)</f>
        <v>0</v>
      </c>
      <c r="BV7" s="32">
        <f>SUM(AH7+AJ7+AL7+AN7+AP7+AH10+AJ10+AL10+AN10+AP10+AG12+AI12+AK12+AM12+AO12+AH13+AJ13+AL13+AN13+AP13)</f>
        <v>0</v>
      </c>
      <c r="BW7" s="32">
        <f>SUM(BU7-BV7)</f>
        <v>0</v>
      </c>
      <c r="BX7" s="32">
        <f>BG7*BX2</f>
        <v>0</v>
      </c>
      <c r="BY7" s="32">
        <f>SUM(BT7*BT2)</f>
        <v>0</v>
      </c>
      <c r="BZ7" s="32">
        <f>SUM(BW7*BW2)</f>
        <v>0</v>
      </c>
      <c r="CA7" s="32">
        <f>SUM(BR7*BR2)</f>
        <v>0</v>
      </c>
      <c r="CB7" s="32">
        <f>SUM(BU7*BU2)</f>
        <v>0</v>
      </c>
      <c r="CC7" s="109">
        <f>SUM(BX7+BY7+BZ7+CA7+CB7)</f>
        <v>0</v>
      </c>
      <c r="CD7" s="32">
        <f>IF(CC7&lt;MAX(CC5:CC9),CC7,"")</f>
      </c>
      <c r="CE7" s="32">
        <f>IF(CD7&lt;MAX(CD5:CD9),CD7,"")</f>
      </c>
      <c r="CF7" s="32">
        <f>IF(CE7&lt;MAX(CE5:CE9),CE7,"")</f>
      </c>
      <c r="CG7" s="32">
        <f>IF(CF7&lt;MAX(CF5:CF9),CF7,"")</f>
      </c>
      <c r="CH7" s="25">
        <f t="shared" si="0"/>
        <v>0</v>
      </c>
      <c r="CI7" s="25">
        <f t="shared" si="1"/>
        <v>0</v>
      </c>
      <c r="CJ7" s="25">
        <f t="shared" si="2"/>
        <v>0</v>
      </c>
      <c r="CK7" s="25">
        <f t="shared" si="3"/>
        <v>0</v>
      </c>
      <c r="CL7" s="25">
        <f t="shared" si="4"/>
        <v>0</v>
      </c>
      <c r="CM7" s="25">
        <f t="shared" si="5"/>
        <v>0</v>
      </c>
      <c r="CN7" s="25">
        <f t="shared" si="6"/>
        <v>0</v>
      </c>
    </row>
    <row r="8" spans="1:92" s="2" customFormat="1" ht="30" customHeight="1">
      <c r="A8" s="26"/>
      <c r="B8" s="27"/>
      <c r="C8" s="75" t="s">
        <v>50</v>
      </c>
      <c r="D8" s="131" t="str">
        <f>REPT(S5,1)</f>
        <v>Ghidini Filippo   -   Tennis Tavolo Coniolo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14" t="s">
        <v>47</v>
      </c>
      <c r="S8" s="133" t="str">
        <f>REPT(D6,1)</f>
        <v>Salari Michele   -   Pol. Oratorio Pian Camuno A.S.D.</v>
      </c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5"/>
      <c r="AG8" s="28"/>
      <c r="AH8" s="29"/>
      <c r="AI8" s="30"/>
      <c r="AJ8" s="31"/>
      <c r="AK8" s="28"/>
      <c r="AL8" s="29"/>
      <c r="AM8" s="30"/>
      <c r="AN8" s="31"/>
      <c r="AO8" s="28"/>
      <c r="AP8" s="31"/>
      <c r="AQ8" s="20">
        <f t="shared" si="7"/>
      </c>
      <c r="AR8" s="20">
        <f t="shared" si="8"/>
      </c>
      <c r="AS8" s="21"/>
      <c r="AT8" s="21"/>
      <c r="AU8" s="21"/>
      <c r="AV8" s="93" t="str">
        <f>REPT(S6,1)</f>
        <v>Perrotta Antonio   -   Tennis Tavolo Coniolo</v>
      </c>
      <c r="AW8" s="94"/>
      <c r="AX8" s="6" t="str">
        <f>IF(AR6="","0",IF(AQ6&gt;AR6,"0",IF(AQ6&lt;AR6,"2","")))</f>
        <v>0</v>
      </c>
      <c r="AY8" s="6" t="str">
        <f>IF(AR7="","0",IF(AQ7&gt;AR7,"0",IF(AQ7&lt;AR7,"2","")))</f>
        <v>0</v>
      </c>
      <c r="AZ8" s="62"/>
      <c r="BA8" s="62"/>
      <c r="BB8" s="62"/>
      <c r="BC8" s="6" t="str">
        <f>IF(AR11="","0",IF(AQ11&gt;AR11,"0",IF(AQ11&lt;AR11,"2","")))</f>
        <v>0</v>
      </c>
      <c r="BD8" s="62"/>
      <c r="BE8" s="61"/>
      <c r="BF8" s="6" t="str">
        <f>IF(AR14="","0",IF(AQ14&gt;AR14,"2",IF(AQ14&lt;AR14,"0","")))</f>
        <v>0</v>
      </c>
      <c r="BG8" s="24">
        <f>SUM(AX8+AY8+BC8+BF8)</f>
        <v>0</v>
      </c>
      <c r="BH8" s="6" t="str">
        <f>IF(AX8="2","1","0")</f>
        <v>0</v>
      </c>
      <c r="BI8" s="6" t="str">
        <f>IF(AY8="2","1","0")</f>
        <v>0</v>
      </c>
      <c r="BJ8" s="6" t="str">
        <f>IF(BC8="2","1","0")</f>
        <v>0</v>
      </c>
      <c r="BK8" s="6" t="str">
        <f>IF(BF8="2","1","0")</f>
        <v>0</v>
      </c>
      <c r="BL8" s="24">
        <f>SUM(BH8+BI8+BJ8+BK8)</f>
        <v>0</v>
      </c>
      <c r="BM8" s="6" t="str">
        <f>IF(AX8&gt;AX6,"0",IF(AX8&lt;AX6,"1","0"))</f>
        <v>0</v>
      </c>
      <c r="BN8" s="6" t="str">
        <f>IF(AY8&gt;AY7,"0",IF(AY8&lt;AY7,"1","0"))</f>
        <v>0</v>
      </c>
      <c r="BO8" s="6" t="str">
        <f>IF(BC8&gt;BC9,"0",IF(BC8&lt;BC9,"1","0"))</f>
        <v>0</v>
      </c>
      <c r="BP8" s="6" t="str">
        <f>IF(BF8&gt;BF5,"0",IF(BF8&lt;BF5,"1","0"))</f>
        <v>0</v>
      </c>
      <c r="BQ8" s="24">
        <f>SUM(BM8+BN8+BO8+BP8)</f>
        <v>0</v>
      </c>
      <c r="BR8" s="74">
        <f>SUM(CN6+CN7+CN11+CM14)</f>
        <v>0</v>
      </c>
      <c r="BS8" s="74">
        <f>SUM(CM6+CM7+CM11+CN14)</f>
        <v>0</v>
      </c>
      <c r="BT8" s="32">
        <f>SUM(BR8-BS8)</f>
        <v>0</v>
      </c>
      <c r="BU8" s="32">
        <f>SUM(AH6+AJ6+AL6+AN6+AP6+AH7+AJ7+AL7+AN7+AP7+AH11+AJ11+AL11+AN11+AP11+AG14+AI14+AK14+AM14+AO14)</f>
        <v>0</v>
      </c>
      <c r="BV8" s="32">
        <f>SUM(AG6+AI6+AK6+AM6+AO6+AG7+AI7+AK7+AM7+AO7+AG11+AI11+AK11+AM11+AO11+AH14+AJ14+AL14+AN14+AP14)</f>
        <v>0</v>
      </c>
      <c r="BW8" s="32">
        <f>SUM(BU8-BV8)</f>
        <v>0</v>
      </c>
      <c r="BX8" s="32">
        <f>BG8*BX2</f>
        <v>0</v>
      </c>
      <c r="BY8" s="32">
        <f>SUM(BT8*BT2)</f>
        <v>0</v>
      </c>
      <c r="BZ8" s="32">
        <f>SUM(BW8*BW2)</f>
        <v>0</v>
      </c>
      <c r="CA8" s="32">
        <f>SUM(BR8*BR2)</f>
        <v>0</v>
      </c>
      <c r="CB8" s="32">
        <f>SUM(BU8*BU2)</f>
        <v>0</v>
      </c>
      <c r="CC8" s="109">
        <f>SUM(BX8+BY8+BZ8+CA8+CB8)</f>
        <v>0</v>
      </c>
      <c r="CD8" s="32">
        <f>IF(CC8&lt;MAX(CC5:CC9),CC8,"")</f>
      </c>
      <c r="CE8" s="32">
        <f>IF(CD8&lt;MAX(CD5:CD9),CD8,"")</f>
      </c>
      <c r="CF8" s="32">
        <f>IF(CE8&lt;MAX(CE5:CE9),CE8,"")</f>
      </c>
      <c r="CG8" s="32">
        <f>IF(CF8&lt;MAX(CF5:CF9),CF8,"")</f>
      </c>
      <c r="CH8" s="25">
        <f t="shared" si="0"/>
        <v>0</v>
      </c>
      <c r="CI8" s="25">
        <f t="shared" si="1"/>
        <v>0</v>
      </c>
      <c r="CJ8" s="25">
        <f t="shared" si="2"/>
        <v>0</v>
      </c>
      <c r="CK8" s="25">
        <f t="shared" si="3"/>
        <v>0</v>
      </c>
      <c r="CL8" s="25">
        <f t="shared" si="4"/>
        <v>0</v>
      </c>
      <c r="CM8" s="25">
        <f t="shared" si="5"/>
        <v>0</v>
      </c>
      <c r="CN8" s="25">
        <f t="shared" si="6"/>
        <v>0</v>
      </c>
    </row>
    <row r="9" spans="1:92" s="2" customFormat="1" ht="30" customHeight="1" thickBot="1">
      <c r="A9" s="26"/>
      <c r="B9" s="27"/>
      <c r="C9" s="75" t="s">
        <v>51</v>
      </c>
      <c r="D9" s="131" t="str">
        <f>REPT(D6,1)</f>
        <v>Salari Michele   -   Pol. Oratorio Pian Camuno A.S.D.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2"/>
      <c r="R9" s="114" t="s">
        <v>47</v>
      </c>
      <c r="S9" s="133" t="str">
        <f>REPT(D5,1)</f>
        <v>Zucchi Giulio   -   Tennis Tavolo Coniolo</v>
      </c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  <c r="AG9" s="28"/>
      <c r="AH9" s="29"/>
      <c r="AI9" s="30"/>
      <c r="AJ9" s="31"/>
      <c r="AK9" s="28"/>
      <c r="AL9" s="29"/>
      <c r="AM9" s="30"/>
      <c r="AN9" s="31"/>
      <c r="AO9" s="28"/>
      <c r="AP9" s="31"/>
      <c r="AQ9" s="20">
        <f t="shared" si="7"/>
      </c>
      <c r="AR9" s="20">
        <f t="shared" si="8"/>
      </c>
      <c r="AS9" s="21"/>
      <c r="AT9" s="21"/>
      <c r="AU9" s="21"/>
      <c r="AV9" s="93" t="str">
        <f>REPT(S5,1)</f>
        <v>Ghidini Filippo   -   Tennis Tavolo Coniolo</v>
      </c>
      <c r="AW9" s="102" t="str">
        <f>IF(AR5="","0",IF(AQ5&gt;AR5,"0",IF(AR5&gt;AQ5,"2","")))</f>
        <v>0</v>
      </c>
      <c r="AX9" s="103"/>
      <c r="AY9" s="103"/>
      <c r="AZ9" s="102" t="str">
        <f>IF(AQ8="","0",IF(AR8&gt;AQ8,"0",IF(AR8&lt;AQ8,"2","")))</f>
        <v>0</v>
      </c>
      <c r="BA9" s="22"/>
      <c r="BB9" s="6" t="str">
        <f>IF(AR10="","0",IF(AQ10&gt;AR10,"0",IF(AQ10&lt;AR10,"2","")))</f>
        <v>0</v>
      </c>
      <c r="BC9" s="6" t="str">
        <f>IF(AR11="","0",IF(AQ11&gt;AR11,"2",IF(AQ11&lt;AR11,"0","")))</f>
        <v>0</v>
      </c>
      <c r="BD9" s="22"/>
      <c r="BE9" s="22"/>
      <c r="BF9" s="63"/>
      <c r="BG9" s="24">
        <f>SUM(AW9+AZ9+BB9+BC9)</f>
        <v>0</v>
      </c>
      <c r="BH9" s="6" t="str">
        <f>IF(AW9="2","1","0")</f>
        <v>0</v>
      </c>
      <c r="BI9" s="6" t="str">
        <f>IF(AZ9="2","1","0")</f>
        <v>0</v>
      </c>
      <c r="BJ9" s="6" t="str">
        <f>IF(BB9="2","1","0")</f>
        <v>0</v>
      </c>
      <c r="BK9" s="6" t="str">
        <f>IF(BC9="2","1","0")</f>
        <v>0</v>
      </c>
      <c r="BL9" s="24">
        <f>SUM(BH9+BI9+BJ9+BK9)</f>
        <v>0</v>
      </c>
      <c r="BM9" s="6" t="str">
        <f>IF(AW9&gt;AW5,"0",IF(AW9&lt;AW5,"1","0"))</f>
        <v>0</v>
      </c>
      <c r="BN9" s="6" t="str">
        <f>IF(AZ9&gt;AZ6,"0",IF(AZ9&lt;AZ6,"1","0"))</f>
        <v>0</v>
      </c>
      <c r="BO9" s="6" t="str">
        <f>IF(BB9&gt;BB7,"0",IF(BB9&lt;BB7,"1","0"))</f>
        <v>0</v>
      </c>
      <c r="BP9" s="6" t="str">
        <f>IF(BC9&gt;BC8,"0",IF(BC9&lt;BC8,"1","0"))</f>
        <v>0</v>
      </c>
      <c r="BQ9" s="24">
        <f>SUM(BM9+BN9+BO9+BP9)</f>
        <v>0</v>
      </c>
      <c r="BR9" s="74">
        <f>SUM(CN5+CM8+CN10+CM11)</f>
        <v>0</v>
      </c>
      <c r="BS9" s="74">
        <f>SUM(CM5+CN8+CM10+CN11)</f>
        <v>0</v>
      </c>
      <c r="BT9" s="32">
        <f>SUM(BR9-BS9)</f>
        <v>0</v>
      </c>
      <c r="BU9" s="32">
        <f>SUM(AH5+AJ5+AL5+AN5+AP5+AG8+AI8+AK8+AM8+AO8+AH10+AJ10+AL10+AN10+AP10+AG15+AI15+AK15+AM15+AO15+AG11+AI11+AK11+AM11+AO11)</f>
        <v>0</v>
      </c>
      <c r="BV9" s="32">
        <f>SUM(AG5+AI5+AK5+AM5+AO5+AH8+AJ8+AL8+AN8+AP8+AG10+AI10+AK10+AM10+AO10+AH15+AJ15+AL15+AN15+AP15+AH11+AJ11+AL11+AN11+AP11)</f>
        <v>0</v>
      </c>
      <c r="BW9" s="32">
        <f>SUM(BU9-BV9)</f>
        <v>0</v>
      </c>
      <c r="BX9" s="32">
        <f>BG9*BX2</f>
        <v>0</v>
      </c>
      <c r="BY9" s="32">
        <f>SUM(BT9*BT2)</f>
        <v>0</v>
      </c>
      <c r="BZ9" s="32">
        <f>SUM(BW9*BW2)</f>
        <v>0</v>
      </c>
      <c r="CA9" s="32">
        <f>SUM(BR9*BR2)</f>
        <v>0</v>
      </c>
      <c r="CB9" s="32">
        <f>SUM(BU9*BU2)</f>
        <v>0</v>
      </c>
      <c r="CC9" s="109">
        <f>SUM(BX9+BY9+BZ9+CA9+CB9)</f>
        <v>0</v>
      </c>
      <c r="CD9" s="32">
        <f>IF(CC9&lt;MAX(CC5:CC9),CC9,"")</f>
      </c>
      <c r="CE9" s="32">
        <f>IF(CD9&lt;MAX(CD5:CD9),CD9,"")</f>
      </c>
      <c r="CF9" s="32">
        <f>IF(CE9&lt;MAX(CE5:CE9),CE9,"")</f>
      </c>
      <c r="CG9" s="32">
        <f>IF(CF9&lt;MAX(CF5:CF9),CF9,"")</f>
      </c>
      <c r="CH9" s="25">
        <f t="shared" si="0"/>
        <v>0</v>
      </c>
      <c r="CI9" s="25">
        <f t="shared" si="1"/>
        <v>0</v>
      </c>
      <c r="CJ9" s="25">
        <f t="shared" si="2"/>
        <v>0</v>
      </c>
      <c r="CK9" s="25">
        <f t="shared" si="3"/>
        <v>0</v>
      </c>
      <c r="CL9" s="25">
        <f t="shared" si="4"/>
        <v>0</v>
      </c>
      <c r="CM9" s="25">
        <f t="shared" si="5"/>
        <v>0</v>
      </c>
      <c r="CN9" s="25">
        <f t="shared" si="6"/>
        <v>0</v>
      </c>
    </row>
    <row r="10" spans="1:92" s="2" customFormat="1" ht="30" customHeight="1" thickBot="1">
      <c r="A10" s="49"/>
      <c r="B10" s="50"/>
      <c r="C10" s="76" t="s">
        <v>56</v>
      </c>
      <c r="D10" s="131" t="str">
        <f>REPT(D7,1)</f>
        <v>Tarletti Michele   -   Tennis Tavolo Coniolo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  <c r="R10" s="115" t="s">
        <v>47</v>
      </c>
      <c r="S10" s="133" t="str">
        <f>REPT(S5,1)</f>
        <v>Ghidini Filippo   -   Tennis Tavolo Coniolo</v>
      </c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5"/>
      <c r="AG10" s="53"/>
      <c r="AH10" s="54"/>
      <c r="AI10" s="55"/>
      <c r="AJ10" s="56"/>
      <c r="AK10" s="53"/>
      <c r="AL10" s="54"/>
      <c r="AM10" s="55"/>
      <c r="AN10" s="56"/>
      <c r="AO10" s="53"/>
      <c r="AP10" s="56"/>
      <c r="AQ10" s="20">
        <f t="shared" si="7"/>
      </c>
      <c r="AR10" s="20">
        <f t="shared" si="8"/>
      </c>
      <c r="AS10" s="21"/>
      <c r="AT10" s="21"/>
      <c r="AU10" s="21"/>
      <c r="AV10" s="104" t="s">
        <v>52</v>
      </c>
      <c r="AW10" s="105" t="s">
        <v>53</v>
      </c>
      <c r="AX10" s="105" t="s">
        <v>54</v>
      </c>
      <c r="AY10" s="106" t="s">
        <v>55</v>
      </c>
      <c r="AZ10" s="106" t="s">
        <v>96</v>
      </c>
      <c r="BF10" s="3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H10" s="25">
        <f t="shared" si="0"/>
        <v>0</v>
      </c>
      <c r="CI10" s="25">
        <f t="shared" si="1"/>
        <v>0</v>
      </c>
      <c r="CJ10" s="25">
        <f t="shared" si="2"/>
        <v>0</v>
      </c>
      <c r="CK10" s="25">
        <f t="shared" si="3"/>
        <v>0</v>
      </c>
      <c r="CL10" s="25">
        <f t="shared" si="4"/>
        <v>0</v>
      </c>
      <c r="CM10" s="25">
        <f t="shared" si="5"/>
        <v>0</v>
      </c>
      <c r="CN10" s="25">
        <f t="shared" si="6"/>
        <v>0</v>
      </c>
    </row>
    <row r="11" spans="1:92" s="2" customFormat="1" ht="30" customHeight="1">
      <c r="A11" s="26"/>
      <c r="B11" s="27"/>
      <c r="C11" s="75" t="s">
        <v>69</v>
      </c>
      <c r="D11" s="131" t="str">
        <f>REPT(S5,1)</f>
        <v>Ghidini Filippo   -   Tennis Tavolo Coniolo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2"/>
      <c r="R11" s="114"/>
      <c r="S11" s="133" t="str">
        <f>REPT(S6,1)</f>
        <v>Perrotta Antonio   -   Tennis Tavolo Coniolo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5"/>
      <c r="AG11" s="28"/>
      <c r="AH11" s="29"/>
      <c r="AI11" s="30"/>
      <c r="AJ11" s="31"/>
      <c r="AK11" s="28"/>
      <c r="AL11" s="29"/>
      <c r="AM11" s="30"/>
      <c r="AN11" s="31"/>
      <c r="AO11" s="28"/>
      <c r="AP11" s="29"/>
      <c r="AQ11" s="20">
        <f t="shared" si="7"/>
      </c>
      <c r="AR11" s="20">
        <f t="shared" si="8"/>
      </c>
      <c r="AS11" s="21"/>
      <c r="AT11" s="21"/>
      <c r="AU11" s="21"/>
      <c r="AV11" s="95" t="str">
        <f>IF(CC5=MAX(CC5:CC9),AV5,"")</f>
        <v>Zucchi Giulio   -   Tennis Tavolo Coniolo</v>
      </c>
      <c r="AW11" s="33">
        <f>IF(CD5=MAX(CD5:CD9),AV5,"")</f>
      </c>
      <c r="AX11" s="33">
        <f>IF(CE5=MAX(CE5:CE9),AV5,"")</f>
      </c>
      <c r="AY11" s="34">
        <f>IF(CF5=MAX(CF5:CF9),AV5,"")</f>
      </c>
      <c r="AZ11" s="34">
        <f>IF(CG5=MAX(CG5:CG9),AV5,"")</f>
      </c>
      <c r="BF11" s="3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H11" s="25">
        <f t="shared" si="0"/>
        <v>0</v>
      </c>
      <c r="CI11" s="25">
        <f t="shared" si="1"/>
        <v>0</v>
      </c>
      <c r="CJ11" s="25">
        <f t="shared" si="2"/>
        <v>0</v>
      </c>
      <c r="CK11" s="25">
        <f t="shared" si="3"/>
        <v>0</v>
      </c>
      <c r="CL11" s="25">
        <f t="shared" si="4"/>
        <v>0</v>
      </c>
      <c r="CM11" s="25">
        <f t="shared" si="5"/>
        <v>0</v>
      </c>
      <c r="CN11" s="25">
        <f t="shared" si="6"/>
        <v>0</v>
      </c>
    </row>
    <row r="12" spans="1:92" s="2" customFormat="1" ht="30" customHeight="1">
      <c r="A12" s="26"/>
      <c r="B12" s="27"/>
      <c r="C12" s="75" t="s">
        <v>70</v>
      </c>
      <c r="D12" s="131" t="str">
        <f>REPT(D5,1)</f>
        <v>Zucchi Giulio   -   Tennis Tavolo Coniolo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  <c r="R12" s="114"/>
      <c r="S12" s="133" t="str">
        <f>REPT(D7,1)</f>
        <v>Tarletti Michele   -   Tennis Tavolo Coniolo</v>
      </c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5"/>
      <c r="AG12" s="28"/>
      <c r="AH12" s="29"/>
      <c r="AI12" s="30"/>
      <c r="AJ12" s="31"/>
      <c r="AK12" s="28"/>
      <c r="AL12" s="29"/>
      <c r="AM12" s="30"/>
      <c r="AN12" s="31"/>
      <c r="AO12" s="28"/>
      <c r="AP12" s="29"/>
      <c r="AQ12" s="20">
        <f t="shared" si="7"/>
      </c>
      <c r="AR12" s="20">
        <f t="shared" si="8"/>
      </c>
      <c r="AS12" s="21"/>
      <c r="AT12" s="21"/>
      <c r="AU12" s="21"/>
      <c r="AV12" s="95" t="str">
        <f>IF(CC6=MAX(CC5:CC9),AV6,"")</f>
        <v>Salari Michele   -   Pol. Oratorio Pian Camuno A.S.D.</v>
      </c>
      <c r="AW12" s="33">
        <f>IF(CD6=MAX(CD5:CD9),AV6,"")</f>
      </c>
      <c r="AX12" s="33">
        <f>IF(CE6=MAX(CE5:CE9),AV6,"")</f>
      </c>
      <c r="AY12" s="34">
        <f>IF(CF6=MAX(CF5:CF9),AV6,"")</f>
      </c>
      <c r="AZ12" s="34">
        <f>IF(CG6=MAX(CG5:CG9),AV6,"")</f>
      </c>
      <c r="BF12" s="3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H12" s="25">
        <f t="shared" si="0"/>
        <v>0</v>
      </c>
      <c r="CI12" s="25">
        <f t="shared" si="1"/>
        <v>0</v>
      </c>
      <c r="CJ12" s="25">
        <f t="shared" si="2"/>
        <v>0</v>
      </c>
      <c r="CK12" s="25">
        <f t="shared" si="3"/>
        <v>0</v>
      </c>
      <c r="CL12" s="25">
        <f t="shared" si="4"/>
        <v>0</v>
      </c>
      <c r="CM12" s="25">
        <f t="shared" si="5"/>
        <v>0</v>
      </c>
      <c r="CN12" s="25">
        <f t="shared" si="6"/>
        <v>0</v>
      </c>
    </row>
    <row r="13" spans="1:92" s="2" customFormat="1" ht="30" customHeight="1">
      <c r="A13" s="26"/>
      <c r="B13" s="27"/>
      <c r="C13" s="75" t="s">
        <v>71</v>
      </c>
      <c r="D13" s="131" t="str">
        <f>REPT(D7,1)</f>
        <v>Tarletti Michele   -   Tennis Tavolo Coniolo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114"/>
      <c r="S13" s="133" t="str">
        <f>REPT(D6,1)</f>
        <v>Salari Michele   -   Pol. Oratorio Pian Camuno A.S.D.</v>
      </c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  <c r="AG13" s="28"/>
      <c r="AH13" s="29"/>
      <c r="AI13" s="30"/>
      <c r="AJ13" s="31"/>
      <c r="AK13" s="28"/>
      <c r="AL13" s="29"/>
      <c r="AM13" s="30"/>
      <c r="AN13" s="31"/>
      <c r="AO13" s="28"/>
      <c r="AP13" s="29"/>
      <c r="AQ13" s="20">
        <f t="shared" si="7"/>
      </c>
      <c r="AR13" s="20">
        <f t="shared" si="8"/>
      </c>
      <c r="AS13" s="21"/>
      <c r="AT13" s="21"/>
      <c r="AU13" s="21"/>
      <c r="AV13" s="95" t="str">
        <f>IF(CC7=MAX(CC5:CC9),AV7,"")</f>
        <v>Tarletti Michele   -   Tennis Tavolo Coniolo</v>
      </c>
      <c r="AW13" s="33">
        <f>IF(CD7=MAX(CD5:CD9),AV7,"")</f>
      </c>
      <c r="AX13" s="33">
        <f>IF(CE7=MAX(CE5:CE9),AV7,"")</f>
      </c>
      <c r="AY13" s="34">
        <f>IF(CF7=MAX(CF5:CF9),AV7,"")</f>
      </c>
      <c r="AZ13" s="34">
        <f>IF(CG7=MAX(CG5:CG9),AV7,"")</f>
      </c>
      <c r="BF13" s="3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H13" s="25">
        <f t="shared" si="0"/>
        <v>0</v>
      </c>
      <c r="CI13" s="25">
        <f t="shared" si="1"/>
        <v>0</v>
      </c>
      <c r="CJ13" s="25">
        <f t="shared" si="2"/>
        <v>0</v>
      </c>
      <c r="CK13" s="25">
        <f t="shared" si="3"/>
        <v>0</v>
      </c>
      <c r="CL13" s="25">
        <f t="shared" si="4"/>
        <v>0</v>
      </c>
      <c r="CM13" s="25">
        <f t="shared" si="5"/>
        <v>0</v>
      </c>
      <c r="CN13" s="25">
        <f t="shared" si="6"/>
        <v>0</v>
      </c>
    </row>
    <row r="14" spans="1:92" s="2" customFormat="1" ht="30" customHeight="1">
      <c r="A14" s="51"/>
      <c r="B14" s="52"/>
      <c r="C14" s="77" t="s">
        <v>72</v>
      </c>
      <c r="D14" s="131" t="str">
        <f>REPT(S6,1)</f>
        <v>Perrotta Antonio   -   Tennis Tavolo Coniolo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2"/>
      <c r="R14" s="116"/>
      <c r="S14" s="133" t="str">
        <f>REPT(D5,1)</f>
        <v>Zucchi Giulio   -   Tennis Tavolo Coniolo</v>
      </c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5"/>
      <c r="AG14" s="57"/>
      <c r="AH14" s="58"/>
      <c r="AI14" s="59"/>
      <c r="AJ14" s="60"/>
      <c r="AK14" s="57"/>
      <c r="AL14" s="58"/>
      <c r="AM14" s="59"/>
      <c r="AN14" s="60"/>
      <c r="AO14" s="57"/>
      <c r="AP14" s="60"/>
      <c r="AQ14" s="20">
        <f t="shared" si="7"/>
      </c>
      <c r="AR14" s="20">
        <f t="shared" si="8"/>
      </c>
      <c r="AS14" s="21"/>
      <c r="AT14" s="21"/>
      <c r="AU14" s="21"/>
      <c r="AV14" s="95" t="str">
        <f>IF(CC8=MAX(CC5:CC9),AV8,"")</f>
        <v>Perrotta Antonio   -   Tennis Tavolo Coniolo</v>
      </c>
      <c r="AW14" s="33">
        <f>IF(CD8=MAX(CD5:CD9),AV8,"")</f>
      </c>
      <c r="AX14" s="33">
        <f>IF(CE8=MAX(CE5:CE9),AV8,"")</f>
      </c>
      <c r="AY14" s="34">
        <f>IF(CF8=MAX(CF5:CF9),AV8,"")</f>
      </c>
      <c r="AZ14" s="34">
        <f>IF(CG8=MAX(CG5:CG9),AV8,"")</f>
      </c>
      <c r="BF14" s="3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H14" s="25">
        <f t="shared" si="0"/>
        <v>0</v>
      </c>
      <c r="CI14" s="25">
        <f t="shared" si="1"/>
        <v>0</v>
      </c>
      <c r="CJ14" s="25">
        <f t="shared" si="2"/>
        <v>0</v>
      </c>
      <c r="CK14" s="25">
        <f t="shared" si="3"/>
        <v>0</v>
      </c>
      <c r="CL14" s="25">
        <f t="shared" si="4"/>
        <v>0</v>
      </c>
      <c r="CM14" s="25">
        <f t="shared" si="5"/>
        <v>0</v>
      </c>
      <c r="CN14" s="25">
        <f t="shared" si="6"/>
        <v>0</v>
      </c>
    </row>
    <row r="15" spans="1:81" s="2" customFormat="1" ht="24" customHeight="1" thickBot="1">
      <c r="A15" s="124" t="s">
        <v>57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5"/>
      <c r="AR15" s="125"/>
      <c r="AS15" s="36"/>
      <c r="AT15" s="36"/>
      <c r="AU15" s="36"/>
      <c r="AV15" s="95" t="str">
        <f>IF(CC9=MAX(CC5:CC9),AV9,"")</f>
        <v>Ghidini Filippo   -   Tennis Tavolo Coniolo</v>
      </c>
      <c r="AW15" s="33">
        <f>IF(CD9=MAX(CD5:CD9),AV9,"")</f>
      </c>
      <c r="AX15" s="100">
        <f>IF(CE9=MAX(CE5:CE9),AV9,"")</f>
      </c>
      <c r="AY15" s="101">
        <f>IF(CF9=MAX(CF5:CF9),AV9,"")</f>
      </c>
      <c r="AZ15" s="101">
        <f>IF(CG9=MAX(CG5:CG9),AV9,"")</f>
      </c>
      <c r="BF15" s="3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75" s="2" customFormat="1" ht="24" customHeight="1">
      <c r="A16" s="144" t="s">
        <v>58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39" t="s">
        <v>59</v>
      </c>
      <c r="AA16" s="140"/>
      <c r="AB16" s="140"/>
      <c r="AC16" s="139" t="s">
        <v>60</v>
      </c>
      <c r="AD16" s="139"/>
      <c r="AE16" s="139" t="s">
        <v>61</v>
      </c>
      <c r="AF16" s="139"/>
      <c r="AG16" s="139" t="s">
        <v>62</v>
      </c>
      <c r="AH16" s="139"/>
      <c r="AI16" s="139" t="s">
        <v>63</v>
      </c>
      <c r="AJ16" s="139"/>
      <c r="AK16" s="139" t="s">
        <v>64</v>
      </c>
      <c r="AL16" s="139"/>
      <c r="AM16" s="139" t="s">
        <v>65</v>
      </c>
      <c r="AN16" s="139"/>
      <c r="AO16" s="139" t="s">
        <v>66</v>
      </c>
      <c r="AP16" s="139"/>
      <c r="AQ16" s="137" t="s">
        <v>67</v>
      </c>
      <c r="AR16" s="138"/>
      <c r="AS16" s="37"/>
      <c r="AT16" s="37"/>
      <c r="AU16" s="37"/>
      <c r="AV16" s="47" t="s">
        <v>68</v>
      </c>
      <c r="AW16" s="96"/>
      <c r="BF16" s="3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s="2" customFormat="1" ht="24" customHeight="1">
      <c r="A17" s="120" t="str">
        <f>IF(CC5=MAX(CC5:CC9),AV5,IF(CC6=MAX(CC5:CC9),AV6,IF(CC7=MAX(CC5:CC9),AV7,IF(CC8=MAX(CC5:CC9),AV8,IF(CC9=MAX(CC5:CC9),AV9,AV5)))))</f>
        <v>Zucchi Giulio   -   Tennis Tavolo Coniolo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2">
        <f>IF(A17=AV5,BG5,IF(A17=AV6,BG6,IF(A17=AV7,BG7,IF(A17=AV8,BG8,IF(A17=AV9,BG9,"0")))))</f>
        <v>0</v>
      </c>
      <c r="AA17" s="122"/>
      <c r="AB17" s="122"/>
      <c r="AC17" s="123">
        <f>IF(A17=AV5,BL5,IF(A17=AV6,BL6,IF(A17=AV7,BL7,IF(A17=AV8,BL8,IF(A17=AV9,BL9,"0")))))</f>
        <v>0</v>
      </c>
      <c r="AD17" s="123"/>
      <c r="AE17" s="123">
        <f>IF(A17=AV5,BQ5,IF(A17=AV6,BQ6,IF(A17=AV7,BQ7,IF(A17=AV8,BQ8,IF(A17=AV9,BQ9,"0")))))</f>
        <v>0</v>
      </c>
      <c r="AF17" s="123"/>
      <c r="AG17" s="123">
        <f>IF(A17=AV5,BR5,IF(A17=AV6,BR6,IF(A17=AV7,BR7,IF(A17=AV8,BR8,IF(A17=AV9,BR9,"0")))))</f>
        <v>0</v>
      </c>
      <c r="AH17" s="123"/>
      <c r="AI17" s="123">
        <f>IF(A17=AV5,BS5,IF(A17=AV6,BS6,IF(A17=AV7,BS7,IF(A17=AV8,BS8,IF(A17=AV9,BS9,"0")))))</f>
        <v>0</v>
      </c>
      <c r="AJ17" s="123"/>
      <c r="AK17" s="123">
        <f>SUM(AG17-AI17)</f>
        <v>0</v>
      </c>
      <c r="AL17" s="123"/>
      <c r="AM17" s="123">
        <f>IF(A17=AV5,BU5,IF(A17=AV6,BU6,IF(A17=AV7,BU7,IF(A17=AV8,BU8,IF(A17=AV9,BU9,"0")))))</f>
        <v>0</v>
      </c>
      <c r="AN17" s="123"/>
      <c r="AO17" s="123">
        <f>IF(A17=AV5,BV5,IF(A17=AV6,BV6,IF(A17=AV7,BV7,IF(A17=AV8,BV8,IF(A17=AV9,BV9,"0")))))</f>
        <v>0</v>
      </c>
      <c r="AP17" s="123"/>
      <c r="AQ17" s="123">
        <f>SUM(AM17-AO17)</f>
        <v>0</v>
      </c>
      <c r="AR17" s="126"/>
      <c r="AS17" s="35"/>
      <c r="AT17" s="35"/>
      <c r="AU17" s="35"/>
      <c r="AV17" s="110" t="str">
        <f>A17</f>
        <v>Zucchi Giulio   -   Tennis Tavolo Coniolo</v>
      </c>
      <c r="AW17" s="97"/>
      <c r="BF17" s="3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9" s="2" customFormat="1" ht="24" customHeight="1">
      <c r="A18" s="120" t="str">
        <f>IF(CD5=MAX(CD5:CD9),AV5,IF(CD6=MAX(CD5:CD9),AV6,IF(CD7=MAX(CD5:CD9),AV7,IF(CD8=MAX(CD5:CD9),AV8,IF(CD9=MAX(CD5:CD9),AV9,AV6)))))</f>
        <v>Salari Michele   -   Pol. Oratorio Pian Camuno A.S.D.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2">
        <f>IF(A18=AV5,BG5,IF(A18=AV6,BG6,IF(A18=AV7,BG7,IF(A18=AV8,BG8,IF(A18=AV9,BG9,"0")))))</f>
        <v>0</v>
      </c>
      <c r="AA18" s="122"/>
      <c r="AB18" s="122"/>
      <c r="AC18" s="123">
        <f>IF(A18=AV5,BL5,IF(A18=AV6,BL6,IF(A18=AV7,BL7,IF(A18=AV8,BL8,IF(A18=AV9,BL9,"0")))))</f>
        <v>0</v>
      </c>
      <c r="AD18" s="123"/>
      <c r="AE18" s="123">
        <f>IF(A18=AV5,BQ5,IF(A18=AV6,BQ6,IF(A18=AV7,BQ7,IF(A18=AV8,BQ8,IF(A18=AV9,BQ9,"0")))))</f>
        <v>0</v>
      </c>
      <c r="AF18" s="123"/>
      <c r="AG18" s="123">
        <f>IF(A18=AV5,BR5,IF(A18=AV6,BR6,IF(A18=AV7,BR7,IF(A18=AV8,BR8,IF(A18=AV9,BR9,"0")))))</f>
        <v>0</v>
      </c>
      <c r="AH18" s="123"/>
      <c r="AI18" s="123">
        <f>IF(A18=AV5,BS5,IF(A18=AV6,BS6,IF(A18=AV7,BS7,IF(A18=AV8,BS8,IF(A18=AV9,BS9,"0")))))</f>
        <v>0</v>
      </c>
      <c r="AJ18" s="123"/>
      <c r="AK18" s="123">
        <f>SUM(AG18-AI18)</f>
        <v>0</v>
      </c>
      <c r="AL18" s="123"/>
      <c r="AM18" s="123">
        <f>IF(A18=AV5,BU5,IF(A18=AV6,BU6,IF(A18=AV7,BU7,IF(A18=AV8,BU8,IF(A18=AV9,BU9,"0")))))</f>
        <v>0</v>
      </c>
      <c r="AN18" s="123"/>
      <c r="AO18" s="123">
        <f>IF(A18=AV5,BV5,IF(A18=AV6,BV6,IF(A18=AV7,BV7,IF(A18=AV8,BV8,IF(A18=AV9,BV9,"0")))))</f>
        <v>0</v>
      </c>
      <c r="AP18" s="123"/>
      <c r="AQ18" s="123">
        <f>SUM(AM18-AO18)</f>
        <v>0</v>
      </c>
      <c r="AR18" s="126"/>
      <c r="AS18" s="35"/>
      <c r="AT18" s="35"/>
      <c r="AU18" s="35"/>
      <c r="AV18" s="110" t="str">
        <f>A18</f>
        <v>Salari Michele   -   Pol. Oratorio Pian Camuno A.S.D.</v>
      </c>
      <c r="AW18" s="97"/>
    </row>
    <row r="19" spans="1:51" s="2" customFormat="1" ht="24" customHeight="1">
      <c r="A19" s="120" t="str">
        <f>IF(CE5=MAX(CE5:CE9),AV5,IF(CE6=MAX(CE5:CE9),AV6,IF(CE7=MAX(CE5:CE9),AV7,IF(CE8=MAX(CE5:CE9),AV8,IF(CE9=MAX(CE5:CE9),AV9,AV7)))))</f>
        <v>Tarletti Michele   -   Tennis Tavolo Coniolo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2">
        <f>IF(A19=AV5,BG5,IF(A19=AV6,BG6,IF(A19=AV7,BG7,IF(A19=AV8,BG8,IF(A19=AV9,BG9,"0")))))</f>
        <v>0</v>
      </c>
      <c r="AA19" s="122"/>
      <c r="AB19" s="122"/>
      <c r="AC19" s="123">
        <f>IF(A19=AV5,BL5,IF(A19=AV6,BL6,IF(A19=AV7,BL7,IF(A19=AV8,BL8,IF(A19=AV9,BL9,"0")))))</f>
        <v>0</v>
      </c>
      <c r="AD19" s="123"/>
      <c r="AE19" s="123">
        <f>IF(A19=AV5,BQ5,IF(A19=AV6,BQ6,IF(A19=AV7,BQ7,IF(A19=AV8,BQ8,IF(A19=AV9,BQ9,"0")))))</f>
        <v>0</v>
      </c>
      <c r="AF19" s="123"/>
      <c r="AG19" s="123">
        <f>IF(A19=AV5,BR5,IF(A19=AV6,BR6,IF(A19=AV7,BR7,IF(A19=AV8,BR8,IF(A19=AV9,BR9,"0")))))</f>
        <v>0</v>
      </c>
      <c r="AH19" s="123"/>
      <c r="AI19" s="123">
        <f>IF(A19=AV5,BS5,IF(A19=AV6,BS6,IF(A19=AV7,BS7,IF(A19=AV8,BS8,IF(A19=AV9,BS9,"0")))))</f>
        <v>0</v>
      </c>
      <c r="AJ19" s="123"/>
      <c r="AK19" s="123">
        <f>SUM(AG19-AI19)</f>
        <v>0</v>
      </c>
      <c r="AL19" s="123"/>
      <c r="AM19" s="123">
        <f>IF(A19=AV5,BU5,IF(A19=AV6,BU6,IF(A19=AV7,BU7,IF(A19=AV8,BU8,IF(A19=AV9,BU9,"0")))))</f>
        <v>0</v>
      </c>
      <c r="AN19" s="123"/>
      <c r="AO19" s="123">
        <f>IF(A19=AV5,BV5,IF(A19=AV6,BV6,IF(A19=AV7,BV7,IF(A19=AV8,BV8,IF(A19=AV9,BV9,"0")))))</f>
        <v>0</v>
      </c>
      <c r="AP19" s="123"/>
      <c r="AQ19" s="123">
        <f>SUM(AM19-AO19)</f>
        <v>0</v>
      </c>
      <c r="AR19" s="126"/>
      <c r="AS19" s="35"/>
      <c r="AT19" s="35"/>
      <c r="AU19" s="35"/>
      <c r="AV19" s="98"/>
      <c r="AW19" s="98"/>
      <c r="AX19" s="38"/>
      <c r="AY19" s="38"/>
    </row>
    <row r="20" spans="1:51" s="2" customFormat="1" ht="24" customHeight="1">
      <c r="A20" s="120" t="str">
        <f>IF(CF5=MAX(CF5:CF9),AV5,IF(CF6=MAX(CF5:CF9),AV6,IF(CF7=MAX(CF5:CF9),AV7,IF(CF8=MAX(CF5:CF9),AV8,IF(CF9=MAX(CF5:CF9),AV9,AV8)))))</f>
        <v>Perrotta Antonio   -   Tennis Tavolo Coniolo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2">
        <f>IF(A20=AV5,BG5,IF(A20=AV6,BG6,IF(A20=AV7,BG7,IF(A20=AV8,BG8,IF(A20=AV9,BG9,"0")))))</f>
        <v>0</v>
      </c>
      <c r="AA20" s="122"/>
      <c r="AB20" s="122"/>
      <c r="AC20" s="123">
        <f>IF(A20=AV5,BL5,IF(A20=AV6,BL6,IF(A20=AV7,BL7,IF(A20=AV8,BL8,IF(A20=AV9,BL9,"0")))))</f>
        <v>0</v>
      </c>
      <c r="AD20" s="123"/>
      <c r="AE20" s="123">
        <f>IF(A20=AV5,BQ5,IF(A20=AV6,BQ6,IF(A20=AV7,BQ7,IF(A20=AV8,BQ8,IF(A20=AV9,BQ9,"0")))))</f>
        <v>0</v>
      </c>
      <c r="AF20" s="123"/>
      <c r="AG20" s="123">
        <f>IF(A20=AV5,BR5,IF(A20=AV6,BR6,IF(A20=AV7,BR7,IF(A20=AV8,BR8,IF(A20=AV9,BR9,"0")))))</f>
        <v>0</v>
      </c>
      <c r="AH20" s="123"/>
      <c r="AI20" s="123">
        <f>IF(A20=AV5,BS5,IF(A20=AV6,BS6,IF(A20=AV7,BS7,IF(A20=AV8,BS8,IF(A20=AV9,BS9,"0")))))</f>
        <v>0</v>
      </c>
      <c r="AJ20" s="123"/>
      <c r="AK20" s="123">
        <f>SUM(AG20-AI20)</f>
        <v>0</v>
      </c>
      <c r="AL20" s="123"/>
      <c r="AM20" s="123">
        <f>IF(A20=AV5,BU5,IF(A20=AV6,BU6,IF(A20=AV7,BU7,IF(A20=AV8,BU8,IF(A20=AV9,BU9,"0")))))</f>
        <v>0</v>
      </c>
      <c r="AN20" s="123"/>
      <c r="AO20" s="123">
        <f>IF(A20=AV5,BV5,IF(A20=AV6,BV6,IF(A20=AV7,BV7,IF(A20=AV8,BV8,IF(A20=AV9,BV9,"0")))))</f>
        <v>0</v>
      </c>
      <c r="AP20" s="123"/>
      <c r="AQ20" s="123">
        <f>SUM(AM20-AO20)</f>
        <v>0</v>
      </c>
      <c r="AR20" s="126"/>
      <c r="AS20" s="35"/>
      <c r="AT20" s="35"/>
      <c r="AU20" s="35"/>
      <c r="AV20" s="98"/>
      <c r="AW20" s="98"/>
      <c r="AX20" s="38"/>
      <c r="AY20" s="38"/>
    </row>
    <row r="21" spans="1:51" s="2" customFormat="1" ht="24" customHeight="1">
      <c r="A21" s="127" t="str">
        <f>IF(CG5=MAX(CG5:CG9),AV5,IF(CG6=MAX(CG5:CG9),AV6,IF(CG7=MAX(CG5:CG9),AV7,IF(CG8=MAX(CG5:CG9),AV8,IF(CG9=MAX(CG5:CG9),AV9,AV9)))))</f>
        <v>Ghidini Filippo   -   Tennis Tavolo Coniolo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>
        <f>IF(A21=AV5,BG5,IF(A21=AV6,BG6,IF(A21=AV7,BG7,IF(A21=AV8,BG8,IF(A21=AV9,BG9,"0")))))</f>
        <v>0</v>
      </c>
      <c r="AA21" s="129"/>
      <c r="AB21" s="129"/>
      <c r="AC21" s="130">
        <f>IF(A21=AV5,BL5,IF(A21=AV6,BL6,IF(A21=AV7,BL7,IF(A21=AV8,BL8,IF(A21=AV9,BL9,"0")))))</f>
        <v>0</v>
      </c>
      <c r="AD21" s="130"/>
      <c r="AE21" s="130">
        <f>IF(A21=AV5,BQ5,IF(A21=AV6,BQ6,IF(A21=AV7,BQ7,IF(A21=AV8,BQ8,IF(A21=AV9,BQ9,"0")))))</f>
        <v>0</v>
      </c>
      <c r="AF21" s="130"/>
      <c r="AG21" s="130">
        <f>IF(A21=AV5,BR5,IF(A21=AV6,BR6,IF(A21=AV7,BR7,IF(A21=AV8,BR8,IF(A21=AV9,BR9,"0")))))</f>
        <v>0</v>
      </c>
      <c r="AH21" s="130"/>
      <c r="AI21" s="130">
        <f>IF(A21=AV5,BS5,IF(A21=AV6,BS6,IF(A21=AV7,BS7,IF(A21=AV8,BS8,IF(A21=AV9,BS9,"0")))))</f>
        <v>0</v>
      </c>
      <c r="AJ21" s="130"/>
      <c r="AK21" s="130">
        <f>SUM(AG21-AI21)</f>
        <v>0</v>
      </c>
      <c r="AL21" s="130"/>
      <c r="AM21" s="130">
        <f>IF(A21=AV5,BU5,IF(A21=AV6,BU6,IF(A21=AV7,BU7,IF(A21=AV8,BU8,IF(A21=AV9,BU9,"0")))))</f>
        <v>0</v>
      </c>
      <c r="AN21" s="130"/>
      <c r="AO21" s="130">
        <f>IF(A21=AV5,BV5,IF(A21=AV6,BV6,IF(A21=AV7,BV7,IF(A21=AV8,BV8,IF(A21=AV9,BV9,"0")))))</f>
        <v>0</v>
      </c>
      <c r="AP21" s="130"/>
      <c r="AQ21" s="130">
        <f>SUM(AM21-AO21)</f>
        <v>0</v>
      </c>
      <c r="AR21" s="136"/>
      <c r="AS21" s="35"/>
      <c r="AT21" s="35"/>
      <c r="AU21" s="35"/>
      <c r="AV21" s="98"/>
      <c r="AW21" s="98"/>
      <c r="AX21" s="38"/>
      <c r="AY21" s="38"/>
    </row>
  </sheetData>
  <sheetProtection sheet="1" objects="1" scenarios="1"/>
  <mergeCells count="101">
    <mergeCell ref="BM3:BQ3"/>
    <mergeCell ref="BR3:BT3"/>
    <mergeCell ref="BU3:BW3"/>
    <mergeCell ref="BX3:CF3"/>
    <mergeCell ref="A1:AR1"/>
    <mergeCell ref="A2:AR2"/>
    <mergeCell ref="A3:Q3"/>
    <mergeCell ref="R3:AH3"/>
    <mergeCell ref="AK3:AN3"/>
    <mergeCell ref="AO3:AR3"/>
    <mergeCell ref="CH3:CL3"/>
    <mergeCell ref="C4:AF4"/>
    <mergeCell ref="AG4:AH4"/>
    <mergeCell ref="AI4:AJ4"/>
    <mergeCell ref="AK4:AL4"/>
    <mergeCell ref="AM4:AN4"/>
    <mergeCell ref="AO4:AP4"/>
    <mergeCell ref="AQ4:AR4"/>
    <mergeCell ref="AW3:BG3"/>
    <mergeCell ref="BH3:BL3"/>
    <mergeCell ref="D5:Q5"/>
    <mergeCell ref="S5:AF5"/>
    <mergeCell ref="D6:Q6"/>
    <mergeCell ref="S6:AF6"/>
    <mergeCell ref="A16:Y16"/>
    <mergeCell ref="D7:Q7"/>
    <mergeCell ref="S7:AF7"/>
    <mergeCell ref="D8:Q8"/>
    <mergeCell ref="S8:AF8"/>
    <mergeCell ref="D9:Q9"/>
    <mergeCell ref="S9:AF9"/>
    <mergeCell ref="D10:Q10"/>
    <mergeCell ref="S10:AF10"/>
    <mergeCell ref="Z16:AB16"/>
    <mergeCell ref="AC16:AD16"/>
    <mergeCell ref="AE16:AF16"/>
    <mergeCell ref="S13:AF13"/>
    <mergeCell ref="S14:AF14"/>
    <mergeCell ref="AQ16:AR16"/>
    <mergeCell ref="AO16:AP16"/>
    <mergeCell ref="AG16:AH16"/>
    <mergeCell ref="AI16:AJ16"/>
    <mergeCell ref="AK16:AL16"/>
    <mergeCell ref="AM16:AN16"/>
    <mergeCell ref="A17:Y17"/>
    <mergeCell ref="Z17:AB17"/>
    <mergeCell ref="AC17:AD17"/>
    <mergeCell ref="AE17:AF17"/>
    <mergeCell ref="AG17:AH17"/>
    <mergeCell ref="AI17:AJ17"/>
    <mergeCell ref="AC18:AD18"/>
    <mergeCell ref="AE18:AF18"/>
    <mergeCell ref="AG18:AH18"/>
    <mergeCell ref="AI18:AJ18"/>
    <mergeCell ref="AK18:AL18"/>
    <mergeCell ref="AM18:AN18"/>
    <mergeCell ref="AO21:AP21"/>
    <mergeCell ref="AO20:AP20"/>
    <mergeCell ref="AO17:AP17"/>
    <mergeCell ref="AQ17:AR17"/>
    <mergeCell ref="AQ18:AR18"/>
    <mergeCell ref="AO18:AP18"/>
    <mergeCell ref="AQ21:AR21"/>
    <mergeCell ref="AO19:AP19"/>
    <mergeCell ref="AQ19:AR19"/>
    <mergeCell ref="AG21:AH21"/>
    <mergeCell ref="AI21:AJ21"/>
    <mergeCell ref="AK21:AL21"/>
    <mergeCell ref="AM21:AN21"/>
    <mergeCell ref="AG19:AH19"/>
    <mergeCell ref="AI19:AJ19"/>
    <mergeCell ref="AK19:AL19"/>
    <mergeCell ref="AM19:AN19"/>
    <mergeCell ref="A21:Y21"/>
    <mergeCell ref="Z21:AB21"/>
    <mergeCell ref="AC21:AD21"/>
    <mergeCell ref="AE21:AF21"/>
    <mergeCell ref="D11:Q11"/>
    <mergeCell ref="D12:Q12"/>
    <mergeCell ref="D13:Q13"/>
    <mergeCell ref="D14:Q14"/>
    <mergeCell ref="S11:AF11"/>
    <mergeCell ref="S12:AF12"/>
    <mergeCell ref="A15:AR15"/>
    <mergeCell ref="AQ20:AR20"/>
    <mergeCell ref="AG20:AH20"/>
    <mergeCell ref="AI20:AJ20"/>
    <mergeCell ref="AK20:AL20"/>
    <mergeCell ref="AM20:AN20"/>
    <mergeCell ref="AK17:AL17"/>
    <mergeCell ref="AM17:AN17"/>
    <mergeCell ref="A18:Y18"/>
    <mergeCell ref="Z18:AB18"/>
    <mergeCell ref="A19:Y19"/>
    <mergeCell ref="Z19:AB19"/>
    <mergeCell ref="AC19:AD19"/>
    <mergeCell ref="AE19:AF19"/>
    <mergeCell ref="A20:Y20"/>
    <mergeCell ref="Z20:AB20"/>
    <mergeCell ref="AC20:AD20"/>
    <mergeCell ref="AE20:AF20"/>
  </mergeCells>
  <printOptions/>
  <pageMargins left="0.1968503937007874" right="0.1968503937007874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&amp;C&amp;1#&amp;"TIM Sans"&amp;8&amp;K4472C4TIM - Uso Interno - Tutti i diritti riservati.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showGridLines="0" view="pageBreakPreview" zoomScale="60" zoomScaleNormal="50" zoomScalePageLayoutView="0" workbookViewId="0" topLeftCell="A1">
      <selection activeCell="B3" sqref="B3:D3"/>
    </sheetView>
  </sheetViews>
  <sheetFormatPr defaultColWidth="9.140625" defaultRowHeight="12.75"/>
  <cols>
    <col min="1" max="1" width="27.28125" style="66" customWidth="1"/>
    <col min="2" max="3" width="18.7109375" style="38" customWidth="1"/>
    <col min="4" max="8" width="6.7109375" style="38" customWidth="1"/>
    <col min="9" max="9" width="6.7109375" style="108" customWidth="1"/>
    <col min="10" max="11" width="18.7109375" style="38" customWidth="1"/>
    <col min="12" max="16" width="6.7109375" style="38" customWidth="1"/>
    <col min="17" max="17" width="6.7109375" style="108" customWidth="1"/>
    <col min="18" max="19" width="18.7109375" style="38" customWidth="1"/>
    <col min="20" max="24" width="6.7109375" style="38" customWidth="1"/>
    <col min="25" max="25" width="6.7109375" style="108" customWidth="1"/>
    <col min="26" max="16384" width="9.140625" style="38" customWidth="1"/>
  </cols>
  <sheetData>
    <row r="1" spans="1:26" s="2" customFormat="1" ht="26.25" customHeight="1">
      <c r="A1" s="65"/>
      <c r="B1" s="161" t="s">
        <v>0</v>
      </c>
      <c r="C1" s="161"/>
      <c r="D1" s="161"/>
      <c r="E1" s="161"/>
      <c r="F1" s="161"/>
      <c r="G1" s="161"/>
      <c r="H1" s="161"/>
      <c r="I1" s="161"/>
      <c r="J1" s="161" t="s">
        <v>0</v>
      </c>
      <c r="K1" s="161"/>
      <c r="L1" s="161"/>
      <c r="M1" s="161"/>
      <c r="N1" s="161"/>
      <c r="O1" s="161"/>
      <c r="P1" s="161"/>
      <c r="Q1" s="161"/>
      <c r="R1" s="161" t="s">
        <v>0</v>
      </c>
      <c r="S1" s="161"/>
      <c r="T1" s="161"/>
      <c r="U1" s="161"/>
      <c r="V1" s="161"/>
      <c r="W1" s="161"/>
      <c r="X1" s="161"/>
      <c r="Y1" s="161"/>
      <c r="Z1" s="38"/>
    </row>
    <row r="2" spans="1:25" s="2" customFormat="1" ht="26.25" customHeight="1" thickBot="1">
      <c r="A2" s="65" t="s">
        <v>109</v>
      </c>
      <c r="B2" s="162" t="s">
        <v>1</v>
      </c>
      <c r="C2" s="162"/>
      <c r="D2" s="162"/>
      <c r="E2" s="162"/>
      <c r="F2" s="162"/>
      <c r="G2" s="162"/>
      <c r="H2" s="162"/>
      <c r="I2" s="162"/>
      <c r="J2" s="162" t="s">
        <v>1</v>
      </c>
      <c r="K2" s="162"/>
      <c r="L2" s="162"/>
      <c r="M2" s="162"/>
      <c r="N2" s="162"/>
      <c r="O2" s="162"/>
      <c r="P2" s="162"/>
      <c r="Q2" s="162"/>
      <c r="R2" s="162" t="s">
        <v>1</v>
      </c>
      <c r="S2" s="162"/>
      <c r="T2" s="162"/>
      <c r="U2" s="162"/>
      <c r="V2" s="162"/>
      <c r="W2" s="162"/>
      <c r="X2" s="162"/>
      <c r="Y2" s="162"/>
    </row>
    <row r="3" spans="1:26" s="2" customFormat="1" ht="20.25" customHeight="1" thickBot="1">
      <c r="A3" s="117" t="str">
        <f>REPT(girone!A5,1)</f>
        <v>3</v>
      </c>
      <c r="B3" s="163" t="str">
        <f>REPT(girone!A3,1)</f>
        <v>Cat. UNDER 19 M</v>
      </c>
      <c r="C3" s="163"/>
      <c r="D3" s="163"/>
      <c r="E3" s="163" t="s">
        <v>101</v>
      </c>
      <c r="F3" s="163"/>
      <c r="G3" s="163"/>
      <c r="H3" s="39" t="s">
        <v>73</v>
      </c>
      <c r="I3" s="107" t="str">
        <f>A3</f>
        <v>3</v>
      </c>
      <c r="J3" s="163" t="str">
        <f>B3</f>
        <v>Cat. UNDER 19 M</v>
      </c>
      <c r="K3" s="163"/>
      <c r="L3" s="163"/>
      <c r="M3" s="163" t="str">
        <f>E3</f>
        <v>Girone Unico</v>
      </c>
      <c r="N3" s="163"/>
      <c r="O3" s="163"/>
      <c r="P3" s="39" t="s">
        <v>73</v>
      </c>
      <c r="Q3" s="107" t="str">
        <f>I3</f>
        <v>3</v>
      </c>
      <c r="R3" s="163" t="str">
        <f>J3</f>
        <v>Cat. UNDER 19 M</v>
      </c>
      <c r="S3" s="163"/>
      <c r="T3" s="163"/>
      <c r="U3" s="163" t="str">
        <f>M3</f>
        <v>Girone Unico</v>
      </c>
      <c r="V3" s="163"/>
      <c r="W3" s="163"/>
      <c r="X3" s="39" t="s">
        <v>73</v>
      </c>
      <c r="Y3" s="107" t="str">
        <f>Q3</f>
        <v>3</v>
      </c>
      <c r="Z3" s="38"/>
    </row>
    <row r="4" spans="1:26" s="2" customFormat="1" ht="18" customHeight="1">
      <c r="A4" s="65"/>
      <c r="B4" s="151" t="s">
        <v>74</v>
      </c>
      <c r="C4" s="151"/>
      <c r="D4" s="151"/>
      <c r="E4" s="151"/>
      <c r="F4" s="151"/>
      <c r="G4" s="154"/>
      <c r="H4" s="40" t="s">
        <v>10</v>
      </c>
      <c r="I4" s="111">
        <f>A13</f>
        <v>14</v>
      </c>
      <c r="J4" s="155" t="s">
        <v>75</v>
      </c>
      <c r="K4" s="155"/>
      <c r="L4" s="155"/>
      <c r="M4" s="155"/>
      <c r="N4" s="155"/>
      <c r="O4" s="155"/>
      <c r="P4" s="40" t="s">
        <v>10</v>
      </c>
      <c r="Q4" s="111">
        <f>A14</f>
        <v>0</v>
      </c>
      <c r="R4" s="154" t="s">
        <v>76</v>
      </c>
      <c r="S4" s="155"/>
      <c r="T4" s="155"/>
      <c r="U4" s="155"/>
      <c r="V4" s="155"/>
      <c r="W4" s="155"/>
      <c r="X4" s="40" t="s">
        <v>10</v>
      </c>
      <c r="Y4" s="111">
        <f>A15</f>
        <v>0</v>
      </c>
      <c r="Z4" s="38"/>
    </row>
    <row r="5" spans="1:26" s="2" customFormat="1" ht="20.25" customHeight="1">
      <c r="A5" s="65"/>
      <c r="B5" s="164" t="s">
        <v>77</v>
      </c>
      <c r="C5" s="165"/>
      <c r="D5" s="32" t="s">
        <v>78</v>
      </c>
      <c r="E5" s="32" t="s">
        <v>79</v>
      </c>
      <c r="F5" s="32" t="s">
        <v>80</v>
      </c>
      <c r="G5" s="32" t="s">
        <v>81</v>
      </c>
      <c r="H5" s="32" t="s">
        <v>82</v>
      </c>
      <c r="I5" s="41" t="s">
        <v>83</v>
      </c>
      <c r="J5" s="164" t="s">
        <v>77</v>
      </c>
      <c r="K5" s="165"/>
      <c r="L5" s="32" t="s">
        <v>78</v>
      </c>
      <c r="M5" s="32" t="s">
        <v>79</v>
      </c>
      <c r="N5" s="32" t="s">
        <v>80</v>
      </c>
      <c r="O5" s="32" t="s">
        <v>81</v>
      </c>
      <c r="P5" s="32" t="s">
        <v>82</v>
      </c>
      <c r="Q5" s="41" t="s">
        <v>83</v>
      </c>
      <c r="R5" s="164" t="s">
        <v>77</v>
      </c>
      <c r="S5" s="165"/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41" t="s">
        <v>83</v>
      </c>
      <c r="Z5" s="38"/>
    </row>
    <row r="6" spans="1:26" s="2" customFormat="1" ht="30" customHeight="1">
      <c r="A6" s="64" t="str">
        <f>REPT(girone!D5,1)</f>
        <v>Zucchi Giulio   -   Tennis Tavolo Coniolo</v>
      </c>
      <c r="B6" s="42"/>
      <c r="C6" s="42"/>
      <c r="D6" s="43"/>
      <c r="E6" s="43"/>
      <c r="F6" s="43"/>
      <c r="G6" s="43"/>
      <c r="H6" s="43"/>
      <c r="I6" s="42"/>
      <c r="J6" s="42"/>
      <c r="K6" s="42"/>
      <c r="L6" s="43"/>
      <c r="M6" s="43"/>
      <c r="N6" s="43"/>
      <c r="O6" s="43"/>
      <c r="P6" s="43"/>
      <c r="Q6" s="42"/>
      <c r="R6" s="42"/>
      <c r="S6" s="42"/>
      <c r="T6" s="43"/>
      <c r="U6" s="43"/>
      <c r="V6" s="43"/>
      <c r="W6" s="43"/>
      <c r="X6" s="43"/>
      <c r="Y6" s="42"/>
      <c r="Z6" s="38"/>
    </row>
    <row r="7" spans="1:26" s="2" customFormat="1" ht="30" customHeight="1">
      <c r="A7" s="64" t="str">
        <f>REPT(girone!D6,1)</f>
        <v>Salari Michele   -   Pol. Oratorio Pian Camuno A.S.D.</v>
      </c>
      <c r="B7" s="166" t="str">
        <f>A6</f>
        <v>Zucchi Giulio   -   Tennis Tavolo Coniolo</v>
      </c>
      <c r="C7" s="167"/>
      <c r="D7" s="44"/>
      <c r="E7" s="44"/>
      <c r="F7" s="45"/>
      <c r="G7" s="46"/>
      <c r="H7" s="46"/>
      <c r="I7" s="47"/>
      <c r="J7" s="168" t="str">
        <f>A7</f>
        <v>Salari Michele   -   Pol. Oratorio Pian Camuno A.S.D.</v>
      </c>
      <c r="K7" s="167"/>
      <c r="L7" s="44"/>
      <c r="M7" s="44"/>
      <c r="N7" s="45"/>
      <c r="O7" s="46"/>
      <c r="P7" s="46"/>
      <c r="Q7" s="47"/>
      <c r="R7" s="168" t="str">
        <f>A8</f>
        <v>Tarletti Michele   -   Tennis Tavolo Coniolo</v>
      </c>
      <c r="S7" s="167"/>
      <c r="T7" s="44"/>
      <c r="U7" s="44"/>
      <c r="V7" s="45"/>
      <c r="W7" s="46"/>
      <c r="X7" s="46"/>
      <c r="Y7" s="47"/>
      <c r="Z7" s="38"/>
    </row>
    <row r="8" spans="1:26" s="2" customFormat="1" ht="30" customHeight="1">
      <c r="A8" s="64" t="str">
        <f>REPT(girone!D7,1)</f>
        <v>Tarletti Michele   -   Tennis Tavolo Coniolo</v>
      </c>
      <c r="B8" s="166" t="str">
        <f>A10</f>
        <v>Ghidini Filippo   -   Tennis Tavolo Coniolo</v>
      </c>
      <c r="C8" s="167"/>
      <c r="D8" s="44"/>
      <c r="E8" s="44"/>
      <c r="F8" s="45"/>
      <c r="G8" s="46"/>
      <c r="H8" s="46"/>
      <c r="I8" s="47"/>
      <c r="J8" s="168" t="str">
        <f>A9</f>
        <v>Perrotta Antonio   -   Tennis Tavolo Coniolo</v>
      </c>
      <c r="K8" s="167"/>
      <c r="L8" s="44"/>
      <c r="M8" s="44"/>
      <c r="N8" s="45"/>
      <c r="O8" s="46"/>
      <c r="P8" s="46"/>
      <c r="Q8" s="47"/>
      <c r="R8" s="168" t="str">
        <f>A9</f>
        <v>Perrotta Antonio   -   Tennis Tavolo Coniolo</v>
      </c>
      <c r="S8" s="167"/>
      <c r="T8" s="44"/>
      <c r="U8" s="44"/>
      <c r="V8" s="45"/>
      <c r="W8" s="46"/>
      <c r="X8" s="46"/>
      <c r="Y8" s="47"/>
      <c r="Z8" s="38"/>
    </row>
    <row r="9" spans="1:26" s="2" customFormat="1" ht="30" customHeight="1">
      <c r="A9" s="64" t="str">
        <f>REPT(girone!S6,1)</f>
        <v>Perrotta Antonio   -   Tennis Tavolo Coniolo</v>
      </c>
      <c r="B9" s="169" t="s">
        <v>84</v>
      </c>
      <c r="C9" s="169"/>
      <c r="D9" s="170" t="str">
        <f>A8</f>
        <v>Tarletti Michele   -   Tennis Tavolo Coniolo</v>
      </c>
      <c r="E9" s="170"/>
      <c r="F9" s="170"/>
      <c r="G9" s="170"/>
      <c r="H9" s="170"/>
      <c r="I9" s="170"/>
      <c r="J9" s="169" t="s">
        <v>84</v>
      </c>
      <c r="K9" s="169"/>
      <c r="L9" s="171" t="str">
        <f>A10</f>
        <v>Ghidini Filippo   -   Tennis Tavolo Coniolo</v>
      </c>
      <c r="M9" s="171"/>
      <c r="N9" s="171"/>
      <c r="O9" s="171"/>
      <c r="P9" s="171"/>
      <c r="Q9" s="171"/>
      <c r="R9" s="169" t="s">
        <v>84</v>
      </c>
      <c r="S9" s="169"/>
      <c r="T9" s="170" t="str">
        <f>A6</f>
        <v>Zucchi Giulio   -   Tennis Tavolo Coniolo</v>
      </c>
      <c r="U9" s="170"/>
      <c r="V9" s="170"/>
      <c r="W9" s="170"/>
      <c r="X9" s="170"/>
      <c r="Y9" s="170"/>
      <c r="Z9" s="38"/>
    </row>
    <row r="10" spans="1:26" s="2" customFormat="1" ht="30" customHeight="1">
      <c r="A10" s="64" t="str">
        <f>REPT(girone!S5,1)</f>
        <v>Ghidini Filippo   -   Tennis Tavolo Coniolo</v>
      </c>
      <c r="B10" s="172" t="s">
        <v>85</v>
      </c>
      <c r="C10" s="172"/>
      <c r="D10" s="173">
        <f>IF(I7&gt;I8,B7,IF(I7&lt;I8,B8,""))</f>
      </c>
      <c r="E10" s="173"/>
      <c r="F10" s="173"/>
      <c r="G10" s="173"/>
      <c r="H10" s="173"/>
      <c r="I10" s="173"/>
      <c r="J10" s="172" t="s">
        <v>85</v>
      </c>
      <c r="K10" s="172"/>
      <c r="L10" s="174"/>
      <c r="M10" s="174"/>
      <c r="N10" s="174"/>
      <c r="O10" s="174"/>
      <c r="P10" s="174"/>
      <c r="Q10" s="174"/>
      <c r="R10" s="172" t="s">
        <v>85</v>
      </c>
      <c r="S10" s="172"/>
      <c r="T10" s="173">
        <f>IF(Y7&gt;Y8,R7,IF(Y7&lt;Y8,R8,""))</f>
      </c>
      <c r="U10" s="173"/>
      <c r="V10" s="173"/>
      <c r="W10" s="173"/>
      <c r="X10" s="173"/>
      <c r="Y10" s="173"/>
      <c r="Z10" s="38"/>
    </row>
    <row r="11" spans="1:26" s="2" customFormat="1" ht="26.25" customHeight="1">
      <c r="A11" s="65"/>
      <c r="B11" s="161" t="s">
        <v>0</v>
      </c>
      <c r="C11" s="161"/>
      <c r="D11" s="161"/>
      <c r="E11" s="161"/>
      <c r="F11" s="161"/>
      <c r="G11" s="161"/>
      <c r="H11" s="161"/>
      <c r="I11" s="161"/>
      <c r="J11" s="161" t="s">
        <v>0</v>
      </c>
      <c r="K11" s="161"/>
      <c r="L11" s="161"/>
      <c r="M11" s="161"/>
      <c r="N11" s="161"/>
      <c r="O11" s="161"/>
      <c r="P11" s="161"/>
      <c r="Q11" s="161"/>
      <c r="R11" s="161" t="s">
        <v>0</v>
      </c>
      <c r="S11" s="161"/>
      <c r="T11" s="161"/>
      <c r="U11" s="161"/>
      <c r="V11" s="161"/>
      <c r="W11" s="161"/>
      <c r="X11" s="161"/>
      <c r="Y11" s="161"/>
      <c r="Z11" s="5"/>
    </row>
    <row r="12" spans="1:26" s="2" customFormat="1" ht="26.25" customHeight="1">
      <c r="A12" s="65" t="s">
        <v>110</v>
      </c>
      <c r="B12" s="162" t="s">
        <v>1</v>
      </c>
      <c r="C12" s="162"/>
      <c r="D12" s="162"/>
      <c r="E12" s="162"/>
      <c r="F12" s="162"/>
      <c r="G12" s="162"/>
      <c r="H12" s="162"/>
      <c r="I12" s="162"/>
      <c r="J12" s="162" t="s">
        <v>1</v>
      </c>
      <c r="K12" s="162"/>
      <c r="L12" s="162"/>
      <c r="M12" s="162"/>
      <c r="N12" s="162"/>
      <c r="O12" s="162"/>
      <c r="P12" s="162"/>
      <c r="Q12" s="162"/>
      <c r="R12" s="162" t="s">
        <v>1</v>
      </c>
      <c r="S12" s="162"/>
      <c r="T12" s="162"/>
      <c r="U12" s="162"/>
      <c r="V12" s="162"/>
      <c r="W12" s="162"/>
      <c r="X12" s="162"/>
      <c r="Y12" s="162"/>
      <c r="Z12" s="5"/>
    </row>
    <row r="13" spans="1:26" s="2" customFormat="1" ht="20.25" customHeight="1">
      <c r="A13" s="118">
        <f>girone!B5</f>
        <v>14</v>
      </c>
      <c r="B13" s="163" t="str">
        <f>B3</f>
        <v>Cat. UNDER 19 M</v>
      </c>
      <c r="C13" s="163"/>
      <c r="D13" s="163"/>
      <c r="E13" s="163" t="str">
        <f>E3</f>
        <v>Girone Unico</v>
      </c>
      <c r="F13" s="163"/>
      <c r="G13" s="163"/>
      <c r="H13" s="39" t="s">
        <v>73</v>
      </c>
      <c r="I13" s="107" t="str">
        <f>I3</f>
        <v>3</v>
      </c>
      <c r="J13" s="163" t="str">
        <f>J3</f>
        <v>Cat. UNDER 19 M</v>
      </c>
      <c r="K13" s="163"/>
      <c r="L13" s="163"/>
      <c r="M13" s="163" t="str">
        <f>M3</f>
        <v>Girone Unico</v>
      </c>
      <c r="N13" s="163"/>
      <c r="O13" s="163"/>
      <c r="P13" s="39" t="s">
        <v>73</v>
      </c>
      <c r="Q13" s="107" t="str">
        <f>I13</f>
        <v>3</v>
      </c>
      <c r="R13" s="163" t="str">
        <f>R3</f>
        <v>Cat. UNDER 19 M</v>
      </c>
      <c r="S13" s="163"/>
      <c r="T13" s="163"/>
      <c r="U13" s="163" t="str">
        <f>U3</f>
        <v>Girone Unico</v>
      </c>
      <c r="V13" s="163"/>
      <c r="W13" s="163"/>
      <c r="X13" s="39" t="s">
        <v>73</v>
      </c>
      <c r="Y13" s="107" t="str">
        <f>Q13</f>
        <v>3</v>
      </c>
      <c r="Z13" s="5"/>
    </row>
    <row r="14" spans="1:26" s="2" customFormat="1" ht="20.25" customHeight="1">
      <c r="A14" s="118">
        <f>girone!B6</f>
        <v>0</v>
      </c>
      <c r="B14" s="155" t="s">
        <v>86</v>
      </c>
      <c r="C14" s="155"/>
      <c r="D14" s="155"/>
      <c r="E14" s="155"/>
      <c r="F14" s="155"/>
      <c r="G14" s="155"/>
      <c r="H14" s="40" t="s">
        <v>10</v>
      </c>
      <c r="I14" s="111">
        <f>A16</f>
        <v>0</v>
      </c>
      <c r="J14" s="154" t="s">
        <v>87</v>
      </c>
      <c r="K14" s="155"/>
      <c r="L14" s="155"/>
      <c r="M14" s="155"/>
      <c r="N14" s="155"/>
      <c r="O14" s="155"/>
      <c r="P14" s="40" t="s">
        <v>10</v>
      </c>
      <c r="Q14" s="111">
        <f>A17</f>
        <v>0</v>
      </c>
      <c r="R14" s="154" t="s">
        <v>88</v>
      </c>
      <c r="S14" s="155"/>
      <c r="T14" s="155"/>
      <c r="U14" s="155"/>
      <c r="V14" s="155"/>
      <c r="W14" s="155"/>
      <c r="X14" s="40" t="s">
        <v>10</v>
      </c>
      <c r="Y14" s="111">
        <f>A18</f>
        <v>0</v>
      </c>
      <c r="Z14" s="5"/>
    </row>
    <row r="15" spans="1:26" s="2" customFormat="1" ht="20.25" customHeight="1">
      <c r="A15" s="118">
        <f>girone!B7</f>
        <v>0</v>
      </c>
      <c r="B15" s="174" t="s">
        <v>77</v>
      </c>
      <c r="C15" s="165"/>
      <c r="D15" s="32" t="s">
        <v>78</v>
      </c>
      <c r="E15" s="32" t="s">
        <v>79</v>
      </c>
      <c r="F15" s="32" t="s">
        <v>80</v>
      </c>
      <c r="G15" s="32" t="s">
        <v>81</v>
      </c>
      <c r="H15" s="32" t="s">
        <v>82</v>
      </c>
      <c r="I15" s="41" t="s">
        <v>83</v>
      </c>
      <c r="J15" s="164" t="s">
        <v>77</v>
      </c>
      <c r="K15" s="165"/>
      <c r="L15" s="32" t="s">
        <v>78</v>
      </c>
      <c r="M15" s="32" t="s">
        <v>79</v>
      </c>
      <c r="N15" s="32" t="s">
        <v>80</v>
      </c>
      <c r="O15" s="32" t="s">
        <v>81</v>
      </c>
      <c r="P15" s="32" t="s">
        <v>82</v>
      </c>
      <c r="Q15" s="41" t="s">
        <v>83</v>
      </c>
      <c r="R15" s="164" t="s">
        <v>77</v>
      </c>
      <c r="S15" s="165"/>
      <c r="T15" s="32" t="s">
        <v>78</v>
      </c>
      <c r="U15" s="32" t="s">
        <v>79</v>
      </c>
      <c r="V15" s="32" t="s">
        <v>80</v>
      </c>
      <c r="W15" s="32" t="s">
        <v>81</v>
      </c>
      <c r="X15" s="32" t="s">
        <v>82</v>
      </c>
      <c r="Y15" s="41" t="s">
        <v>83</v>
      </c>
      <c r="Z15" s="5"/>
    </row>
    <row r="16" spans="1:26" s="2" customFormat="1" ht="30" customHeight="1">
      <c r="A16" s="118">
        <f>girone!B8</f>
        <v>0</v>
      </c>
      <c r="B16" s="42"/>
      <c r="C16" s="42"/>
      <c r="D16" s="43"/>
      <c r="E16" s="43"/>
      <c r="F16" s="43"/>
      <c r="G16" s="43"/>
      <c r="H16" s="43"/>
      <c r="I16" s="42"/>
      <c r="J16" s="42"/>
      <c r="K16" s="42"/>
      <c r="L16" s="43"/>
      <c r="M16" s="43"/>
      <c r="N16" s="43"/>
      <c r="O16" s="43"/>
      <c r="P16" s="43"/>
      <c r="Q16" s="42"/>
      <c r="R16" s="42"/>
      <c r="S16" s="42"/>
      <c r="T16" s="43"/>
      <c r="U16" s="43"/>
      <c r="V16" s="43"/>
      <c r="W16" s="43"/>
      <c r="X16" s="43"/>
      <c r="Y16" s="42"/>
      <c r="Z16" s="5"/>
    </row>
    <row r="17" spans="1:26" s="2" customFormat="1" ht="30" customHeight="1">
      <c r="A17" s="118">
        <f>girone!B9</f>
        <v>0</v>
      </c>
      <c r="B17" s="166" t="str">
        <f>A10</f>
        <v>Ghidini Filippo   -   Tennis Tavolo Coniolo</v>
      </c>
      <c r="C17" s="167"/>
      <c r="D17" s="44"/>
      <c r="E17" s="44"/>
      <c r="F17" s="45"/>
      <c r="G17" s="46"/>
      <c r="H17" s="46"/>
      <c r="I17" s="47"/>
      <c r="J17" s="168" t="str">
        <f>A7</f>
        <v>Salari Michele   -   Pol. Oratorio Pian Camuno A.S.D.</v>
      </c>
      <c r="K17" s="167"/>
      <c r="L17" s="44"/>
      <c r="M17" s="44"/>
      <c r="N17" s="45"/>
      <c r="O17" s="46"/>
      <c r="P17" s="46"/>
      <c r="Q17" s="47"/>
      <c r="R17" s="168" t="str">
        <f>A8</f>
        <v>Tarletti Michele   -   Tennis Tavolo Coniolo</v>
      </c>
      <c r="S17" s="167"/>
      <c r="T17" s="44"/>
      <c r="U17" s="44"/>
      <c r="V17" s="45"/>
      <c r="W17" s="46"/>
      <c r="X17" s="46"/>
      <c r="Y17" s="47"/>
      <c r="Z17" s="5"/>
    </row>
    <row r="18" spans="1:26" s="2" customFormat="1" ht="30" customHeight="1">
      <c r="A18" s="118">
        <f>girone!B10</f>
        <v>0</v>
      </c>
      <c r="B18" s="166" t="str">
        <f>A7</f>
        <v>Salari Michele   -   Pol. Oratorio Pian Camuno A.S.D.</v>
      </c>
      <c r="C18" s="167"/>
      <c r="D18" s="44"/>
      <c r="E18" s="44"/>
      <c r="F18" s="45"/>
      <c r="G18" s="46"/>
      <c r="H18" s="46"/>
      <c r="I18" s="47"/>
      <c r="J18" s="168" t="str">
        <f>A6</f>
        <v>Zucchi Giulio   -   Tennis Tavolo Coniolo</v>
      </c>
      <c r="K18" s="167"/>
      <c r="L18" s="44"/>
      <c r="M18" s="44"/>
      <c r="N18" s="45"/>
      <c r="O18" s="46"/>
      <c r="P18" s="46"/>
      <c r="Q18" s="47"/>
      <c r="R18" s="168" t="str">
        <f>A10</f>
        <v>Ghidini Filippo   -   Tennis Tavolo Coniolo</v>
      </c>
      <c r="S18" s="167"/>
      <c r="T18" s="44"/>
      <c r="U18" s="44"/>
      <c r="V18" s="45"/>
      <c r="W18" s="46"/>
      <c r="X18" s="46"/>
      <c r="Y18" s="47"/>
      <c r="Z18" s="5"/>
    </row>
    <row r="19" spans="1:26" s="2" customFormat="1" ht="30" customHeight="1">
      <c r="A19" s="118">
        <f>girone!B11</f>
        <v>0</v>
      </c>
      <c r="B19" s="169" t="s">
        <v>84</v>
      </c>
      <c r="C19" s="169"/>
      <c r="D19" s="170" t="str">
        <f>A9</f>
        <v>Perrotta Antonio   -   Tennis Tavolo Coniolo</v>
      </c>
      <c r="E19" s="170"/>
      <c r="F19" s="170"/>
      <c r="G19" s="170"/>
      <c r="H19" s="170"/>
      <c r="I19" s="170"/>
      <c r="J19" s="169" t="s">
        <v>84</v>
      </c>
      <c r="K19" s="169"/>
      <c r="L19" s="170" t="str">
        <f>A8</f>
        <v>Tarletti Michele   -   Tennis Tavolo Coniolo</v>
      </c>
      <c r="M19" s="170"/>
      <c r="N19" s="170"/>
      <c r="O19" s="170"/>
      <c r="P19" s="170"/>
      <c r="Q19" s="170"/>
      <c r="R19" s="169" t="s">
        <v>84</v>
      </c>
      <c r="S19" s="169"/>
      <c r="T19" s="170" t="str">
        <f>A7</f>
        <v>Salari Michele   -   Pol. Oratorio Pian Camuno A.S.D.</v>
      </c>
      <c r="U19" s="170"/>
      <c r="V19" s="170"/>
      <c r="W19" s="170"/>
      <c r="X19" s="170"/>
      <c r="Y19" s="170"/>
      <c r="Z19" s="5"/>
    </row>
    <row r="20" spans="1:26" s="2" customFormat="1" ht="30" customHeight="1">
      <c r="A20" s="118">
        <f>girone!B12</f>
        <v>0</v>
      </c>
      <c r="B20" s="172" t="s">
        <v>85</v>
      </c>
      <c r="C20" s="172"/>
      <c r="D20" s="173">
        <f>IF(I17&gt;I18,B17,IF(I17&lt;I18,B18,""))</f>
      </c>
      <c r="E20" s="173"/>
      <c r="F20" s="173"/>
      <c r="G20" s="173"/>
      <c r="H20" s="173"/>
      <c r="I20" s="173"/>
      <c r="J20" s="172" t="s">
        <v>85</v>
      </c>
      <c r="K20" s="172"/>
      <c r="L20" s="173">
        <f>IF(Q17&gt;Q18,J17,IF(Q17&lt;Q18,J18,""))</f>
      </c>
      <c r="M20" s="173"/>
      <c r="N20" s="173"/>
      <c r="O20" s="173"/>
      <c r="P20" s="173"/>
      <c r="Q20" s="173"/>
      <c r="R20" s="172" t="s">
        <v>85</v>
      </c>
      <c r="S20" s="172"/>
      <c r="T20" s="173">
        <f>IF(Y17&gt;Y18,R17,IF(Y17&lt;Y18,R18,""))</f>
      </c>
      <c r="U20" s="173"/>
      <c r="V20" s="173"/>
      <c r="W20" s="173"/>
      <c r="X20" s="173"/>
      <c r="Y20" s="173"/>
      <c r="Z20" s="5"/>
    </row>
    <row r="21" spans="1:26" s="2" customFormat="1" ht="26.25" customHeight="1">
      <c r="A21" s="118">
        <f>girone!B13</f>
        <v>0</v>
      </c>
      <c r="B21" s="161" t="s">
        <v>0</v>
      </c>
      <c r="C21" s="161"/>
      <c r="D21" s="161"/>
      <c r="E21" s="161"/>
      <c r="F21" s="161"/>
      <c r="G21" s="161"/>
      <c r="H21" s="161"/>
      <c r="I21" s="161"/>
      <c r="J21" s="161" t="s">
        <v>0</v>
      </c>
      <c r="K21" s="161"/>
      <c r="L21" s="161"/>
      <c r="M21" s="161"/>
      <c r="N21" s="161"/>
      <c r="O21" s="161"/>
      <c r="P21" s="161"/>
      <c r="Q21" s="161"/>
      <c r="R21" s="161" t="s">
        <v>0</v>
      </c>
      <c r="S21" s="161"/>
      <c r="T21" s="161"/>
      <c r="U21" s="161"/>
      <c r="V21" s="161"/>
      <c r="W21" s="161"/>
      <c r="X21" s="161"/>
      <c r="Y21" s="161"/>
      <c r="Z21" s="5"/>
    </row>
    <row r="22" spans="1:26" s="2" customFormat="1" ht="26.25" customHeight="1">
      <c r="A22" s="118">
        <f>girone!B14</f>
        <v>0</v>
      </c>
      <c r="B22" s="162" t="s">
        <v>1</v>
      </c>
      <c r="C22" s="162"/>
      <c r="D22" s="162"/>
      <c r="E22" s="162"/>
      <c r="F22" s="162"/>
      <c r="G22" s="162"/>
      <c r="H22" s="162"/>
      <c r="I22" s="162"/>
      <c r="J22" s="162" t="s">
        <v>1</v>
      </c>
      <c r="K22" s="162"/>
      <c r="L22" s="162"/>
      <c r="M22" s="162"/>
      <c r="N22" s="162"/>
      <c r="O22" s="162"/>
      <c r="P22" s="162"/>
      <c r="Q22" s="162"/>
      <c r="R22" s="162" t="s">
        <v>1</v>
      </c>
      <c r="S22" s="162"/>
      <c r="T22" s="162"/>
      <c r="U22" s="162"/>
      <c r="V22" s="162"/>
      <c r="W22" s="162"/>
      <c r="X22" s="162"/>
      <c r="Y22" s="162"/>
      <c r="Z22" s="5"/>
    </row>
    <row r="23" spans="1:26" s="2" customFormat="1" ht="20.25" customHeight="1">
      <c r="A23" s="65"/>
      <c r="B23" s="163" t="str">
        <f>B13</f>
        <v>Cat. UNDER 19 M</v>
      </c>
      <c r="C23" s="163"/>
      <c r="D23" s="163"/>
      <c r="E23" s="163" t="str">
        <f>E13</f>
        <v>Girone Unico</v>
      </c>
      <c r="F23" s="163"/>
      <c r="G23" s="163"/>
      <c r="H23" s="39" t="s">
        <v>73</v>
      </c>
      <c r="I23" s="107" t="str">
        <f>I13</f>
        <v>3</v>
      </c>
      <c r="J23" s="163" t="str">
        <f>J13</f>
        <v>Cat. UNDER 19 M</v>
      </c>
      <c r="K23" s="163"/>
      <c r="L23" s="163"/>
      <c r="M23" s="163" t="str">
        <f>M13</f>
        <v>Girone Unico</v>
      </c>
      <c r="N23" s="163"/>
      <c r="O23" s="163"/>
      <c r="P23" s="39" t="s">
        <v>73</v>
      </c>
      <c r="Q23" s="107" t="str">
        <f>I23</f>
        <v>3</v>
      </c>
      <c r="R23" s="163" t="str">
        <f>R13</f>
        <v>Cat. UNDER 19 M</v>
      </c>
      <c r="S23" s="163"/>
      <c r="T23" s="163"/>
      <c r="U23" s="163" t="str">
        <f>U13</f>
        <v>Girone Unico</v>
      </c>
      <c r="V23" s="163"/>
      <c r="W23" s="163"/>
      <c r="X23" s="39" t="s">
        <v>73</v>
      </c>
      <c r="Y23" s="107" t="str">
        <f>Q23</f>
        <v>3</v>
      </c>
      <c r="Z23" s="5"/>
    </row>
    <row r="24" spans="1:26" s="2" customFormat="1" ht="20.25" customHeight="1">
      <c r="A24" s="65"/>
      <c r="B24" s="154" t="s">
        <v>97</v>
      </c>
      <c r="C24" s="155"/>
      <c r="D24" s="155"/>
      <c r="E24" s="155"/>
      <c r="F24" s="155"/>
      <c r="G24" s="155"/>
      <c r="H24" s="40" t="s">
        <v>10</v>
      </c>
      <c r="I24" s="111">
        <f>A19</f>
        <v>0</v>
      </c>
      <c r="J24" s="154" t="s">
        <v>98</v>
      </c>
      <c r="K24" s="155"/>
      <c r="L24" s="155"/>
      <c r="M24" s="155"/>
      <c r="N24" s="155"/>
      <c r="O24" s="155"/>
      <c r="P24" s="40" t="s">
        <v>10</v>
      </c>
      <c r="Q24" s="111">
        <f>A20</f>
        <v>0</v>
      </c>
      <c r="R24" s="154" t="s">
        <v>99</v>
      </c>
      <c r="S24" s="155"/>
      <c r="T24" s="155"/>
      <c r="U24" s="155"/>
      <c r="V24" s="155"/>
      <c r="W24" s="155"/>
      <c r="X24" s="40" t="s">
        <v>10</v>
      </c>
      <c r="Y24" s="111">
        <f>A21</f>
        <v>0</v>
      </c>
      <c r="Z24" s="5"/>
    </row>
    <row r="25" spans="1:26" s="2" customFormat="1" ht="20.25" customHeight="1">
      <c r="A25" s="65"/>
      <c r="B25" s="164" t="s">
        <v>77</v>
      </c>
      <c r="C25" s="165"/>
      <c r="D25" s="32" t="s">
        <v>78</v>
      </c>
      <c r="E25" s="32" t="s">
        <v>79</v>
      </c>
      <c r="F25" s="32" t="s">
        <v>80</v>
      </c>
      <c r="G25" s="32" t="s">
        <v>81</v>
      </c>
      <c r="H25" s="32" t="s">
        <v>82</v>
      </c>
      <c r="I25" s="41" t="s">
        <v>83</v>
      </c>
      <c r="J25" s="164" t="s">
        <v>77</v>
      </c>
      <c r="K25" s="165"/>
      <c r="L25" s="32" t="s">
        <v>78</v>
      </c>
      <c r="M25" s="32" t="s">
        <v>79</v>
      </c>
      <c r="N25" s="32" t="s">
        <v>80</v>
      </c>
      <c r="O25" s="32" t="s">
        <v>81</v>
      </c>
      <c r="P25" s="32" t="s">
        <v>82</v>
      </c>
      <c r="Q25" s="41" t="s">
        <v>83</v>
      </c>
      <c r="R25" s="164" t="s">
        <v>77</v>
      </c>
      <c r="S25" s="165"/>
      <c r="T25" s="32" t="s">
        <v>78</v>
      </c>
      <c r="U25" s="32" t="s">
        <v>79</v>
      </c>
      <c r="V25" s="32" t="s">
        <v>80</v>
      </c>
      <c r="W25" s="32" t="s">
        <v>81</v>
      </c>
      <c r="X25" s="32" t="s">
        <v>82</v>
      </c>
      <c r="Y25" s="41" t="s">
        <v>83</v>
      </c>
      <c r="Z25" s="5"/>
    </row>
    <row r="26" spans="1:26" s="2" customFormat="1" ht="30" customHeight="1">
      <c r="A26" s="65"/>
      <c r="B26" s="42"/>
      <c r="C26" s="42"/>
      <c r="D26" s="43"/>
      <c r="E26" s="43"/>
      <c r="F26" s="43"/>
      <c r="G26" s="43"/>
      <c r="H26" s="43"/>
      <c r="I26" s="42"/>
      <c r="J26" s="42"/>
      <c r="K26" s="42"/>
      <c r="L26" s="43"/>
      <c r="M26" s="43"/>
      <c r="N26" s="43"/>
      <c r="O26" s="43"/>
      <c r="P26" s="43"/>
      <c r="Q26" s="42"/>
      <c r="R26" s="42"/>
      <c r="S26" s="42"/>
      <c r="T26" s="43"/>
      <c r="U26" s="43"/>
      <c r="V26" s="43"/>
      <c r="W26" s="43"/>
      <c r="X26" s="43"/>
      <c r="Y26" s="42"/>
      <c r="Z26" s="5"/>
    </row>
    <row r="27" spans="1:26" s="2" customFormat="1" ht="30" customHeight="1">
      <c r="A27" s="65"/>
      <c r="B27" s="168" t="str">
        <f>A10</f>
        <v>Ghidini Filippo   -   Tennis Tavolo Coniolo</v>
      </c>
      <c r="C27" s="167"/>
      <c r="D27" s="44"/>
      <c r="E27" s="44"/>
      <c r="F27" s="45"/>
      <c r="G27" s="46"/>
      <c r="H27" s="46"/>
      <c r="I27" s="47"/>
      <c r="J27" s="168" t="str">
        <f>A6</f>
        <v>Zucchi Giulio   -   Tennis Tavolo Coniolo</v>
      </c>
      <c r="K27" s="167"/>
      <c r="L27" s="44"/>
      <c r="M27" s="44"/>
      <c r="N27" s="45"/>
      <c r="O27" s="46"/>
      <c r="P27" s="46"/>
      <c r="Q27" s="47"/>
      <c r="R27" s="168" t="str">
        <f>A8</f>
        <v>Tarletti Michele   -   Tennis Tavolo Coniolo</v>
      </c>
      <c r="S27" s="167"/>
      <c r="T27" s="44"/>
      <c r="U27" s="44"/>
      <c r="V27" s="45"/>
      <c r="W27" s="46"/>
      <c r="X27" s="46"/>
      <c r="Y27" s="47"/>
      <c r="Z27" s="5"/>
    </row>
    <row r="28" spans="1:26" s="2" customFormat="1" ht="30" customHeight="1">
      <c r="A28" s="65"/>
      <c r="B28" s="168" t="str">
        <f>A9</f>
        <v>Perrotta Antonio   -   Tennis Tavolo Coniolo</v>
      </c>
      <c r="C28" s="167"/>
      <c r="D28" s="44"/>
      <c r="E28" s="44"/>
      <c r="F28" s="45"/>
      <c r="G28" s="46"/>
      <c r="H28" s="46"/>
      <c r="I28" s="47"/>
      <c r="J28" s="168" t="str">
        <f>A8</f>
        <v>Tarletti Michele   -   Tennis Tavolo Coniolo</v>
      </c>
      <c r="K28" s="167"/>
      <c r="L28" s="44"/>
      <c r="M28" s="44"/>
      <c r="N28" s="45"/>
      <c r="O28" s="46"/>
      <c r="P28" s="46"/>
      <c r="Q28" s="47"/>
      <c r="R28" s="168" t="str">
        <f>A7</f>
        <v>Salari Michele   -   Pol. Oratorio Pian Camuno A.S.D.</v>
      </c>
      <c r="S28" s="167"/>
      <c r="T28" s="44"/>
      <c r="U28" s="44"/>
      <c r="V28" s="45"/>
      <c r="W28" s="46"/>
      <c r="X28" s="46"/>
      <c r="Y28" s="47"/>
      <c r="Z28" s="5"/>
    </row>
    <row r="29" spans="1:26" s="2" customFormat="1" ht="30" customHeight="1">
      <c r="A29" s="65"/>
      <c r="B29" s="169" t="s">
        <v>84</v>
      </c>
      <c r="C29" s="169"/>
      <c r="D29" s="170" t="str">
        <f>A6</f>
        <v>Zucchi Giulio   -   Tennis Tavolo Coniolo</v>
      </c>
      <c r="E29" s="170"/>
      <c r="F29" s="170"/>
      <c r="G29" s="170"/>
      <c r="H29" s="170"/>
      <c r="I29" s="170"/>
      <c r="J29" s="169" t="s">
        <v>84</v>
      </c>
      <c r="K29" s="169"/>
      <c r="L29" s="170" t="str">
        <f>A9</f>
        <v>Perrotta Antonio   -   Tennis Tavolo Coniolo</v>
      </c>
      <c r="M29" s="170"/>
      <c r="N29" s="170"/>
      <c r="O29" s="170"/>
      <c r="P29" s="170"/>
      <c r="Q29" s="170"/>
      <c r="R29" s="169" t="s">
        <v>84</v>
      </c>
      <c r="S29" s="169"/>
      <c r="T29" s="170" t="str">
        <f>A10</f>
        <v>Ghidini Filippo   -   Tennis Tavolo Coniolo</v>
      </c>
      <c r="U29" s="170"/>
      <c r="V29" s="170"/>
      <c r="W29" s="170"/>
      <c r="X29" s="170"/>
      <c r="Y29" s="170"/>
      <c r="Z29" s="5"/>
    </row>
    <row r="30" spans="1:26" s="2" customFormat="1" ht="30" customHeight="1">
      <c r="A30" s="65"/>
      <c r="B30" s="172" t="s">
        <v>85</v>
      </c>
      <c r="C30" s="172"/>
      <c r="D30" s="175">
        <f>IF(I27&gt;I28,B27,IF(I27&lt;I28,B28,""))</f>
      </c>
      <c r="E30" s="175"/>
      <c r="F30" s="175"/>
      <c r="G30" s="175"/>
      <c r="H30" s="175"/>
      <c r="I30" s="175"/>
      <c r="J30" s="172" t="s">
        <v>85</v>
      </c>
      <c r="K30" s="172"/>
      <c r="L30" s="173">
        <f>IF(Q27&gt;Q28,J27,IF(Q27&lt;Q28,J28,""))</f>
      </c>
      <c r="M30" s="173"/>
      <c r="N30" s="173"/>
      <c r="O30" s="173"/>
      <c r="P30" s="173"/>
      <c r="Q30" s="173"/>
      <c r="R30" s="172" t="s">
        <v>85</v>
      </c>
      <c r="S30" s="172"/>
      <c r="T30" s="173">
        <f>IF(Y27&gt;Y28,R27,IF(Y27&lt;Y28,R28,""))</f>
      </c>
      <c r="U30" s="173"/>
      <c r="V30" s="173"/>
      <c r="W30" s="173"/>
      <c r="X30" s="173"/>
      <c r="Y30" s="173"/>
      <c r="Z30" s="5"/>
    </row>
    <row r="31" spans="1:25" s="2" customFormat="1" ht="26.25" customHeight="1">
      <c r="A31" s="65"/>
      <c r="B31" s="161" t="s">
        <v>0</v>
      </c>
      <c r="C31" s="161"/>
      <c r="D31" s="161"/>
      <c r="E31" s="161"/>
      <c r="F31" s="161"/>
      <c r="G31" s="161"/>
      <c r="H31" s="161"/>
      <c r="I31" s="161"/>
      <c r="J31" s="5"/>
      <c r="Q31" s="5"/>
      <c r="Y31" s="5"/>
    </row>
    <row r="32" spans="1:25" s="2" customFormat="1" ht="26.25" customHeight="1">
      <c r="A32" s="65"/>
      <c r="B32" s="162" t="s">
        <v>1</v>
      </c>
      <c r="C32" s="162"/>
      <c r="D32" s="162"/>
      <c r="E32" s="162"/>
      <c r="F32" s="162"/>
      <c r="G32" s="162"/>
      <c r="H32" s="162"/>
      <c r="I32" s="162"/>
      <c r="J32" s="5"/>
      <c r="Q32" s="5"/>
      <c r="Y32" s="5"/>
    </row>
    <row r="33" spans="1:25" s="2" customFormat="1" ht="20.25" customHeight="1">
      <c r="A33" s="65"/>
      <c r="B33" s="163" t="str">
        <f>B23</f>
        <v>Cat. UNDER 19 M</v>
      </c>
      <c r="C33" s="163"/>
      <c r="D33" s="163"/>
      <c r="E33" s="163" t="str">
        <f>E23</f>
        <v>Girone Unico</v>
      </c>
      <c r="F33" s="163"/>
      <c r="G33" s="163"/>
      <c r="H33" s="39" t="s">
        <v>73</v>
      </c>
      <c r="I33" s="107" t="str">
        <f>I23</f>
        <v>3</v>
      </c>
      <c r="J33" s="5"/>
      <c r="Q33" s="5"/>
      <c r="Y33" s="5"/>
    </row>
    <row r="34" spans="1:25" s="2" customFormat="1" ht="20.25" customHeight="1">
      <c r="A34" s="65"/>
      <c r="B34" s="154" t="s">
        <v>100</v>
      </c>
      <c r="C34" s="155"/>
      <c r="D34" s="155"/>
      <c r="E34" s="155"/>
      <c r="F34" s="155"/>
      <c r="G34" s="155"/>
      <c r="H34" s="40" t="s">
        <v>10</v>
      </c>
      <c r="I34" s="111">
        <f>A22</f>
        <v>0</v>
      </c>
      <c r="J34" s="5"/>
      <c r="Q34" s="5"/>
      <c r="Y34" s="5"/>
    </row>
    <row r="35" spans="1:25" s="2" customFormat="1" ht="20.25" customHeight="1">
      <c r="A35" s="65"/>
      <c r="B35" s="164" t="s">
        <v>77</v>
      </c>
      <c r="C35" s="165"/>
      <c r="D35" s="32" t="s">
        <v>78</v>
      </c>
      <c r="E35" s="32" t="s">
        <v>79</v>
      </c>
      <c r="F35" s="32" t="s">
        <v>80</v>
      </c>
      <c r="G35" s="32" t="s">
        <v>81</v>
      </c>
      <c r="H35" s="32" t="s">
        <v>82</v>
      </c>
      <c r="I35" s="41" t="s">
        <v>83</v>
      </c>
      <c r="J35" s="5"/>
      <c r="Q35" s="5"/>
      <c r="Y35" s="5"/>
    </row>
    <row r="36" spans="1:25" s="2" customFormat="1" ht="30" customHeight="1">
      <c r="A36" s="65"/>
      <c r="B36" s="42"/>
      <c r="C36" s="42"/>
      <c r="D36" s="43"/>
      <c r="E36" s="43"/>
      <c r="F36" s="43"/>
      <c r="G36" s="43"/>
      <c r="H36" s="43"/>
      <c r="I36" s="42"/>
      <c r="J36" s="5"/>
      <c r="Q36" s="5"/>
      <c r="Y36" s="5"/>
    </row>
    <row r="37" spans="1:25" s="2" customFormat="1" ht="30" customHeight="1">
      <c r="A37" s="65"/>
      <c r="B37" s="168" t="str">
        <f>A9</f>
        <v>Perrotta Antonio   -   Tennis Tavolo Coniolo</v>
      </c>
      <c r="C37" s="167"/>
      <c r="D37" s="44"/>
      <c r="E37" s="44"/>
      <c r="F37" s="45"/>
      <c r="G37" s="46"/>
      <c r="H37" s="46"/>
      <c r="I37" s="47"/>
      <c r="J37" s="5"/>
      <c r="Q37" s="5"/>
      <c r="Y37" s="5"/>
    </row>
    <row r="38" spans="1:25" s="2" customFormat="1" ht="30" customHeight="1">
      <c r="A38" s="65"/>
      <c r="B38" s="168" t="str">
        <f>A6</f>
        <v>Zucchi Giulio   -   Tennis Tavolo Coniolo</v>
      </c>
      <c r="C38" s="167"/>
      <c r="D38" s="44"/>
      <c r="E38" s="44"/>
      <c r="F38" s="45"/>
      <c r="G38" s="46"/>
      <c r="H38" s="46"/>
      <c r="I38" s="47"/>
      <c r="J38" s="5"/>
      <c r="Q38" s="5"/>
      <c r="Y38" s="5"/>
    </row>
    <row r="39" spans="1:25" s="2" customFormat="1" ht="30" customHeight="1">
      <c r="A39" s="65"/>
      <c r="B39" s="169" t="s">
        <v>84</v>
      </c>
      <c r="C39" s="169"/>
      <c r="D39" s="170" t="str">
        <f>A7</f>
        <v>Salari Michele   -   Pol. Oratorio Pian Camuno A.S.D.</v>
      </c>
      <c r="E39" s="170"/>
      <c r="F39" s="170"/>
      <c r="G39" s="170"/>
      <c r="H39" s="170"/>
      <c r="I39" s="170"/>
      <c r="J39" s="5"/>
      <c r="Q39" s="5"/>
      <c r="Y39" s="5"/>
    </row>
    <row r="40" spans="1:25" s="2" customFormat="1" ht="30" customHeight="1">
      <c r="A40" s="65"/>
      <c r="B40" s="172" t="s">
        <v>85</v>
      </c>
      <c r="C40" s="172"/>
      <c r="D40" s="173">
        <f>IF(I37&gt;I38,B37,IF(I37&lt;I38,B38,""))</f>
      </c>
      <c r="E40" s="173"/>
      <c r="F40" s="173"/>
      <c r="G40" s="173"/>
      <c r="H40" s="173"/>
      <c r="I40" s="173"/>
      <c r="J40" s="5"/>
      <c r="Q40" s="5"/>
      <c r="Y40" s="5"/>
    </row>
  </sheetData>
  <sheetProtection sheet="1" objects="1" scenarios="1"/>
  <mergeCells count="120">
    <mergeCell ref="B40:C40"/>
    <mergeCell ref="D40:I40"/>
    <mergeCell ref="B38:C38"/>
    <mergeCell ref="B39:C39"/>
    <mergeCell ref="D39:I39"/>
    <mergeCell ref="B35:C35"/>
    <mergeCell ref="B37:C37"/>
    <mergeCell ref="B34:G34"/>
    <mergeCell ref="B33:D33"/>
    <mergeCell ref="E33:G33"/>
    <mergeCell ref="B31:I31"/>
    <mergeCell ref="B32:I32"/>
    <mergeCell ref="T29:Y29"/>
    <mergeCell ref="B30:C30"/>
    <mergeCell ref="D30:I30"/>
    <mergeCell ref="J30:K30"/>
    <mergeCell ref="L30:Q30"/>
    <mergeCell ref="R30:S30"/>
    <mergeCell ref="T30:Y30"/>
    <mergeCell ref="B28:C28"/>
    <mergeCell ref="J28:K28"/>
    <mergeCell ref="R28:S28"/>
    <mergeCell ref="B29:C29"/>
    <mergeCell ref="D29:I29"/>
    <mergeCell ref="J29:K29"/>
    <mergeCell ref="L29:Q29"/>
    <mergeCell ref="R29:S29"/>
    <mergeCell ref="B25:C25"/>
    <mergeCell ref="J25:K25"/>
    <mergeCell ref="R25:S25"/>
    <mergeCell ref="B27:C27"/>
    <mergeCell ref="J27:K27"/>
    <mergeCell ref="R27:S27"/>
    <mergeCell ref="R23:T23"/>
    <mergeCell ref="U23:W23"/>
    <mergeCell ref="B24:G24"/>
    <mergeCell ref="J24:O24"/>
    <mergeCell ref="R24:W24"/>
    <mergeCell ref="B23:D23"/>
    <mergeCell ref="E23:G23"/>
    <mergeCell ref="J23:L23"/>
    <mergeCell ref="M23:O23"/>
    <mergeCell ref="B21:I21"/>
    <mergeCell ref="J21:Q21"/>
    <mergeCell ref="R21:Y21"/>
    <mergeCell ref="B22:I22"/>
    <mergeCell ref="J22:Q22"/>
    <mergeCell ref="R22:Y22"/>
    <mergeCell ref="T19:Y19"/>
    <mergeCell ref="B20:C20"/>
    <mergeCell ref="D20:I20"/>
    <mergeCell ref="J20:K20"/>
    <mergeCell ref="L20:Q20"/>
    <mergeCell ref="R20:S20"/>
    <mergeCell ref="T20:Y20"/>
    <mergeCell ref="B18:C18"/>
    <mergeCell ref="J18:K18"/>
    <mergeCell ref="R18:S18"/>
    <mergeCell ref="B19:C19"/>
    <mergeCell ref="D19:I19"/>
    <mergeCell ref="J19:K19"/>
    <mergeCell ref="L19:Q19"/>
    <mergeCell ref="R19:S19"/>
    <mergeCell ref="B15:C15"/>
    <mergeCell ref="J15:K15"/>
    <mergeCell ref="R15:S15"/>
    <mergeCell ref="B17:C17"/>
    <mergeCell ref="J17:K17"/>
    <mergeCell ref="R17:S17"/>
    <mergeCell ref="R13:T13"/>
    <mergeCell ref="U13:W13"/>
    <mergeCell ref="B14:G14"/>
    <mergeCell ref="J14:O14"/>
    <mergeCell ref="R14:W14"/>
    <mergeCell ref="B13:D13"/>
    <mergeCell ref="E13:G13"/>
    <mergeCell ref="J13:L13"/>
    <mergeCell ref="M13:O13"/>
    <mergeCell ref="B11:I11"/>
    <mergeCell ref="J11:Q11"/>
    <mergeCell ref="R11:Y11"/>
    <mergeCell ref="B12:I12"/>
    <mergeCell ref="J12:Q12"/>
    <mergeCell ref="R12:Y12"/>
    <mergeCell ref="T9:Y9"/>
    <mergeCell ref="B10:C10"/>
    <mergeCell ref="D10:I10"/>
    <mergeCell ref="J10:K10"/>
    <mergeCell ref="L10:Q10"/>
    <mergeCell ref="R10:S10"/>
    <mergeCell ref="T10:Y10"/>
    <mergeCell ref="B8:C8"/>
    <mergeCell ref="J8:K8"/>
    <mergeCell ref="R8:S8"/>
    <mergeCell ref="B9:C9"/>
    <mergeCell ref="D9:I9"/>
    <mergeCell ref="J9:K9"/>
    <mergeCell ref="L9:Q9"/>
    <mergeCell ref="R9:S9"/>
    <mergeCell ref="B5:C5"/>
    <mergeCell ref="J5:K5"/>
    <mergeCell ref="R5:S5"/>
    <mergeCell ref="B7:C7"/>
    <mergeCell ref="J7:K7"/>
    <mergeCell ref="R7:S7"/>
    <mergeCell ref="R3:T3"/>
    <mergeCell ref="U3:W3"/>
    <mergeCell ref="B4:G4"/>
    <mergeCell ref="J4:O4"/>
    <mergeCell ref="R4:W4"/>
    <mergeCell ref="B3:D3"/>
    <mergeCell ref="E3:G3"/>
    <mergeCell ref="J3:L3"/>
    <mergeCell ref="M3:O3"/>
    <mergeCell ref="B1:I1"/>
    <mergeCell ref="J1:Q1"/>
    <mergeCell ref="R1:Y1"/>
    <mergeCell ref="B2:I2"/>
    <mergeCell ref="J2:Q2"/>
    <mergeCell ref="R2:Y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11" r:id="rId1"/>
  <headerFooter alignWithMargins="0">
    <oddFooter>&amp;C&amp;1#&amp;"TIM Sans"&amp;8&amp;K4472C4TIM - Uso Interno - Tutti i diritti riservati.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SPORTIVO ITALIANO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Ramazzini Gianfranco</cp:lastModifiedBy>
  <cp:lastPrinted>2009-03-01T14:29:25Z</cp:lastPrinted>
  <dcterms:created xsi:type="dcterms:W3CDTF">2005-12-21T17:47:03Z</dcterms:created>
  <dcterms:modified xsi:type="dcterms:W3CDTF">2021-11-19T10:30:10Z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986fb0-3baa-42d2-89d5-89f9b25e6ac9_Enabled">
    <vt:lpwstr>true</vt:lpwstr>
  </property>
  <property fmtid="{D5CDD505-2E9C-101B-9397-08002B2CF9AE}" pid="3" name="MSIP_Label_d6986fb0-3baa-42d2-89d5-89f9b25e6ac9_SetDate">
    <vt:lpwstr>2021-11-19T10:30:08Z</vt:lpwstr>
  </property>
  <property fmtid="{D5CDD505-2E9C-101B-9397-08002B2CF9AE}" pid="4" name="MSIP_Label_d6986fb0-3baa-42d2-89d5-89f9b25e6ac9_Method">
    <vt:lpwstr>Standard</vt:lpwstr>
  </property>
  <property fmtid="{D5CDD505-2E9C-101B-9397-08002B2CF9AE}" pid="5" name="MSIP_Label_d6986fb0-3baa-42d2-89d5-89f9b25e6ac9_Name">
    <vt:lpwstr>Uso Interno</vt:lpwstr>
  </property>
  <property fmtid="{D5CDD505-2E9C-101B-9397-08002B2CF9AE}" pid="6" name="MSIP_Label_d6986fb0-3baa-42d2-89d5-89f9b25e6ac9_SiteId">
    <vt:lpwstr>6815f468-021c-48f2-a6b2-d65c8e979dfb</vt:lpwstr>
  </property>
  <property fmtid="{D5CDD505-2E9C-101B-9397-08002B2CF9AE}" pid="7" name="MSIP_Label_d6986fb0-3baa-42d2-89d5-89f9b25e6ac9_ActionId">
    <vt:lpwstr>7dffa9e9-588d-4e93-bee8-d099877a1d50</vt:lpwstr>
  </property>
  <property fmtid="{D5CDD505-2E9C-101B-9397-08002B2CF9AE}" pid="8" name="MSIP_Label_d6986fb0-3baa-42d2-89d5-89f9b25e6ac9_ContentBits">
    <vt:lpwstr>2</vt:lpwstr>
  </property>
</Properties>
</file>